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96" windowWidth="23720" windowHeight="16040" tabRatio="795" activeTab="0"/>
  </bookViews>
  <sheets>
    <sheet name="About this file" sheetId="1" r:id="rId1"/>
    <sheet name="Global CO2e Emissions" sheetId="2" r:id="rId2"/>
    <sheet name="CO2e Concentrations" sheetId="3" r:id="rId3"/>
    <sheet name="Temperature change" sheetId="4" r:id="rId4"/>
    <sheet name="SLR" sheetId="5" r:id="rId5"/>
    <sheet name="Data Summary" sheetId="6" r:id="rId6"/>
    <sheet name="Proposals Summary Dec 19 09" sheetId="7" r:id="rId7"/>
    <sheet name="BAU" sheetId="8" r:id="rId8"/>
    <sheet name="Confirmed Proposals" sheetId="9" r:id="rId9"/>
    <sheet name="Potential Proposals" sheetId="10" r:id="rId10"/>
    <sheet name="Low Emissions Path" sheetId="11" r:id="rId11"/>
    <sheet name="References and Assumptions" sheetId="12" r:id="rId12"/>
  </sheets>
  <externalReferences>
    <externalReference r:id="rId15"/>
  </externalReferences>
  <definedNames>
    <definedName name="_xlnm.Print_Area" localSheetId="2">'CO2e Concentrations'!$B$1:$P$36</definedName>
    <definedName name="_xlnm.Print_Area" localSheetId="1">'Global CO2e Emissions'!$B$1:$O$36</definedName>
    <definedName name="_xlnm.Print_Area" localSheetId="6">'Proposals Summary Dec 19 09'!$B$2:$E$45</definedName>
    <definedName name="_xlnm.Print_Area" localSheetId="11">'References and Assumptions'!$C$1:$H$58</definedName>
    <definedName name="_xlnm.Print_Area" localSheetId="4">'SLR'!$B$1:$M$36</definedName>
    <definedName name="_xlnm.Print_Area" localSheetId="3">'Temperature change'!$B$1:$P$36</definedName>
  </definedNames>
  <calcPr fullCalcOnLoad="1"/>
</workbook>
</file>

<file path=xl/sharedStrings.xml><?xml version="1.0" encoding="utf-8"?>
<sst xmlns="http://schemas.openxmlformats.org/spreadsheetml/2006/main" count="1073" uniqueCount="579">
  <si>
    <t>US</t>
  </si>
  <si>
    <t>17% below 2005</t>
  </si>
  <si>
    <t>Chicago Tribune</t>
  </si>
  <si>
    <t>Climate change: President Barack Obama proposes 17% cut in U.S. carbon emissions, will attend Copenhagen climate talks</t>
  </si>
  <si>
    <t>Nov 26,2009</t>
  </si>
  <si>
    <t>Reuters</t>
  </si>
  <si>
    <t>U.S. to propose 17 percent emissions cut in Copenhagen</t>
  </si>
  <si>
    <t>25 November, 2009</t>
  </si>
  <si>
    <r>
      <t>Publicly Reported Proposals to UNFCCC's COP-15</t>
    </r>
    <r>
      <rPr>
        <b/>
        <sz val="20"/>
        <rFont val="Calibri"/>
        <family val="0"/>
      </rPr>
      <t xml:space="preserve">
</t>
    </r>
    <r>
      <rPr>
        <b/>
        <sz val="18"/>
        <rFont val="Calibri"/>
        <family val="0"/>
      </rPr>
      <t>as Interpreted by Sustainability Institute, December 19, 2009</t>
    </r>
  </si>
  <si>
    <t>Use 1990 reference year for non-CO2 GHGs)</t>
  </si>
  <si>
    <t>South Africa</t>
  </si>
  <si>
    <t>34% below BAU</t>
  </si>
  <si>
    <t>42% below BAU by 2025</t>
  </si>
  <si>
    <t>Marianne Bom</t>
  </si>
  <si>
    <t>BBC News</t>
  </si>
  <si>
    <t>http://news.yahoo.com/s/afp/20091207/wl_africa_afp/unclimatewarmingsafrica_20091207100333; http://blogs.panda.org/climate/2009/12/07/good-move-south-africa-surprises-copenhagen-with-peak-pledge/</t>
  </si>
  <si>
    <t>C</t>
  </si>
  <si>
    <t>South Korea will cut its greenhouse gas emissions by 4 percent from its 2005 level by 2020, the country's presidential office Cheong Wa Dae said Tuesday.</t>
  </si>
  <si>
    <t>Xinhua</t>
  </si>
  <si>
    <t>http://en.cop15.dk/news/view+news?newsid=2617; http://news.yahoo.com/s/ap/20091117/ap_on_bi_ge/as_skorea_climate_change_3; http://www.bloomberg.com/apps/news?pid=20601072&amp;sid=aTCt6NfyRFDo; http://www.reuters.com/article/environmentNews/idUSTRE5AG0DN20091117?feedType=RSS&amp;feedName=environmentNews&amp;utm_source=feedburner&amp;utm_medium=feed&amp;utm_campaign=Feed%3A+reuters%2Fenvironment+(News+%2F+US+%2F+Environment)</t>
  </si>
  <si>
    <t xml:space="preserve"> Policy only refers to  carbon; we apply commitment to all GHGs</t>
  </si>
  <si>
    <t>Estimated based on Paraguay's 0.5% share of global forests in FAOs State of the Worlds Forests 2009 Report as 0.5% reduction of global deforestation)</t>
  </si>
  <si>
    <t xml:space="preserve">20% below 1990 </t>
  </si>
  <si>
    <r>
      <t>Russia will cut carbon</t>
    </r>
    <r>
      <rPr>
        <sz val="10"/>
        <rFont val="Microsoft Sans Serif"/>
        <family val="0"/>
      </rPr>
      <t> </t>
    </r>
    <r>
      <rPr>
        <sz val="10"/>
        <rFont val="Trebuchet MS"/>
        <family val="0"/>
      </rPr>
      <t>emissions by 20% to 30% from 1990 levels by 2020, an official said Friday.</t>
    </r>
  </si>
  <si>
    <t>NASDAQ</t>
  </si>
  <si>
    <t>Financial Times</t>
  </si>
  <si>
    <t>http://www.ft.com/cms/s/0/ea46dbfc-d4aa-11de-a935-00144feabdc0.html?nclick_check=1</t>
  </si>
  <si>
    <t>http://en.cop15.dk/news/view+news?newsid=2633;   http://www.itar-tass.com/eng/level2.html?NewsID=14546074&amp;PageNum=0; http://www.reuters.com/article/environmentNews/idUSTRE5AH2IE20091118?feedType=RSS&amp;feedName=environmentNews&amp;utm_source=feedburner&amp;utm_medium=feed&amp;utm_campaign=Feed%3A+reuters%2Fenvironment+(News+%2F+US+%2F+Environment)&amp;sp=true; http://green.yahoo.com/news/afp/20091118/sc_afp/eurussiasummitclimatewarming.html;_ylt=AmfrnNOnPeic_o866bkx6MGAV8cX</t>
  </si>
  <si>
    <t>NASDAQ</t>
  </si>
  <si>
    <t>http://www.ft.com/cms/s/0/ea46dbfc-d4aa-11de-a935-00144feabdc0.html?nclick_check=1</t>
  </si>
  <si>
    <t>Reduce carbon intensity 20% from 2005</t>
  </si>
  <si>
    <t>COP15</t>
  </si>
  <si>
    <t>Marianne Bom</t>
  </si>
  <si>
    <t>Reuters</t>
  </si>
  <si>
    <t>N</t>
  </si>
  <si>
    <t>not quantified in this analysis</t>
  </si>
  <si>
    <t>26% below BAU</t>
  </si>
  <si>
    <t>Based on Indonesia's share of world's forests estimate 1.8% reduction in global deforestation (use 2017 target)</t>
  </si>
  <si>
    <t>Reuters</t>
  </si>
  <si>
    <t xml:space="preserve"> </t>
  </si>
  <si>
    <t>Jordan</t>
  </si>
  <si>
    <t>10% renewable energy by 2020</t>
  </si>
  <si>
    <t>Green Prophet</t>
  </si>
  <si>
    <t>menafn.com</t>
  </si>
  <si>
    <t>Report: Energy sector main source of Jordan's greenhouse gas emissions</t>
  </si>
  <si>
    <t>Hana Namrouqa</t>
  </si>
  <si>
    <t>apply commitment to all GHGs</t>
  </si>
  <si>
    <t>Mexico</t>
  </si>
  <si>
    <t>30% below BAU</t>
  </si>
  <si>
    <t>Ecofys</t>
  </si>
  <si>
    <t>Mexico</t>
  </si>
  <si>
    <t>AFP</t>
  </si>
  <si>
    <t>use 2002 reference year as for 2050 target</t>
  </si>
  <si>
    <t>20% below 1990</t>
  </si>
  <si>
    <t>60% below 1990</t>
  </si>
  <si>
    <t>C</t>
  </si>
  <si>
    <t>Morocco</t>
  </si>
  <si>
    <t>600% increase in wind power and 15% reduction in building, industry, and transport energy use by 2020</t>
  </si>
  <si>
    <t>Environment News Service</t>
  </si>
  <si>
    <t>COP15</t>
  </si>
  <si>
    <t>Morten Andersen</t>
  </si>
  <si>
    <t>10% below 1990</t>
  </si>
  <si>
    <t>39% below below reference scenario</t>
  </si>
  <si>
    <t>Assuming half of the emissions reductions come in the forest sector we model fossil fuel and other GHG emissions as 19.5% below the reference scenario by 2020.</t>
  </si>
  <si>
    <t>C</t>
  </si>
  <si>
    <t>China</t>
  </si>
  <si>
    <t>carbon intensity 45% below 2005 levels</t>
  </si>
  <si>
    <t>China Daily</t>
  </si>
  <si>
    <t>Wall Street Journal</t>
  </si>
  <si>
    <t>Jeffery Ball</t>
  </si>
  <si>
    <t>Increasing the forest coverage rate to 20% by 2010</t>
  </si>
  <si>
    <t>(0.6% of max global potential afforestation potential)</t>
  </si>
  <si>
    <t>Increasing the forest coverage rate to 20% and realizing the increase of carbon sink by 50 million tons over the level of 2005 by 2010</t>
  </si>
  <si>
    <t>N</t>
  </si>
  <si>
    <t xml:space="preserve"> increase forest coverage by 40 million hectares by 2020;  increase proportion of non-fossil fuels to 15% by 2020</t>
  </si>
  <si>
    <t xml:space="preserve"> we apply commitment to all GHGs</t>
  </si>
  <si>
    <t xml:space="preserve"> Conditioned on global agreement</t>
  </si>
  <si>
    <t>40% below 1990</t>
  </si>
  <si>
    <t>Use EU proposal</t>
  </si>
  <si>
    <t>C</t>
  </si>
  <si>
    <t>India</t>
  </si>
  <si>
    <t>On 4 May, Prime Minister Kevin Rudd committed the Australian Government to reduce Australia’s emissions by 25 per cent on 2000 levels by 2020 if the world agrees to an ambitious global deal capable of stabilising levels of greenhouse gases in the atmosphere at 450 ppm CO2-eq or lower. The Australian Government retains its previous policy commitment to unconditionally reduce Australia’s emissions by 5 per cent on 2000 levels by 2020, and to reduce emissions by up to 15 per cent by 2020 if there is a global agreement which falls short of securing atmospheric stabilisation at 450 ppm CO-eq</t>
  </si>
  <si>
    <t>20% renewable energy by 2020</t>
  </si>
  <si>
    <t>Not quantified in this analysis</t>
  </si>
  <si>
    <t>If global deal in Copenhagen achieving 450ppm stabilization</t>
  </si>
  <si>
    <t>P</t>
  </si>
  <si>
    <t>70% reduction in deforestation estimated, based on Brazil's 12% share of global forests in FAOs State of the Worlds Forests 2009 Report,  as 8% reduction of global deforestation; assume constant deforestation emissions per year from 2017 onwards</t>
  </si>
  <si>
    <t>Estimated based on Brazil's 12% share of global forests in FAOs State of the Worlds Forests 2009 Report  as 12% reduction of global deforestation</t>
  </si>
  <si>
    <t>C</t>
  </si>
  <si>
    <t>Brazil</t>
  </si>
  <si>
    <t>BBC News</t>
  </si>
  <si>
    <t>Yahoo News</t>
  </si>
  <si>
    <t>P</t>
  </si>
  <si>
    <t>T</t>
  </si>
  <si>
    <t>17% below 2005</t>
  </si>
  <si>
    <r>
      <t xml:space="preserve">Black text indicates a confirmed proposal; </t>
    </r>
    <r>
      <rPr>
        <i/>
        <sz val="12"/>
        <color indexed="11"/>
        <rFont val="Calibri"/>
        <family val="0"/>
      </rPr>
      <t>green italic</t>
    </r>
    <r>
      <rPr>
        <sz val="12"/>
        <rFont val="Calibri"/>
        <family val="0"/>
      </rPr>
      <t xml:space="preserve"> text indicates a potential proposal.  Confirmed proposals include official gov't statements, adopted legislation, and UNFCC submissions.  Potential proposals include conditional proposals, legislation under consideration, and unofficial government statements.</t>
    </r>
  </si>
  <si>
    <t>Climate Scoreboard  ©Sustainability Institute December 15, 2009 www.ClimateScoreboard.org</t>
  </si>
  <si>
    <t>Reduction in Emissions</t>
  </si>
  <si>
    <t>Other Proposals</t>
  </si>
  <si>
    <t>Notes</t>
  </si>
  <si>
    <t>T</t>
  </si>
  <si>
    <t>Argentina</t>
  </si>
  <si>
    <t>36% below BAU</t>
  </si>
  <si>
    <t>Brazil</t>
  </si>
  <si>
    <t>39% below BAU</t>
  </si>
  <si>
    <t>carbon intensity 45% below 2005</t>
  </si>
  <si>
    <t>Emissions Peak in 2030 and fall to 2005 levels by 2050; Increase forest coverage by 40 million hectares by 2020;  increase proportion of non-fossil fuels to 15% by 2020</t>
  </si>
  <si>
    <t>40% below 1990</t>
  </si>
  <si>
    <t>carbon intensity 20% below 2005</t>
  </si>
  <si>
    <t>26% below BAU</t>
  </si>
  <si>
    <t>40% below 2005 by 2030; Change forest to net sink by 2030</t>
  </si>
  <si>
    <t xml:space="preserve"> </t>
  </si>
  <si>
    <t>Jordan</t>
  </si>
  <si>
    <t>10% renewable energy by 2020</t>
  </si>
  <si>
    <t>20% below 1990</t>
  </si>
  <si>
    <t>60% below 1990</t>
  </si>
  <si>
    <t>Morocco</t>
  </si>
  <si>
    <t>600% increase in wind power and 15% reduction in building, industry, and transport energy use by 2020</t>
  </si>
  <si>
    <t>10% below 1990</t>
  </si>
  <si>
    <t xml:space="preserve">20% below 1990 </t>
  </si>
  <si>
    <t>30% below 1990</t>
  </si>
  <si>
    <t>South Africa</t>
  </si>
  <si>
    <t>34% below BAU</t>
  </si>
  <si>
    <t>42% below BAU by 2025</t>
  </si>
  <si>
    <t>US</t>
  </si>
  <si>
    <t>Three South American nations announced a joint plan Tuesday to establish protected zones in the vast Atlantic Forest as part of an effort to halt deforestation by 2020.</t>
  </si>
  <si>
    <t>Nations promise to fight deforestation</t>
  </si>
  <si>
    <t>Rie Jerichow</t>
  </si>
  <si>
    <t>http://en.cop15.dk/news/view+news?newsid=2402</t>
  </si>
  <si>
    <t>0 emissions by 2021</t>
  </si>
  <si>
    <t>(estimated as 12% reduction of global deforestation by 2020)</t>
  </si>
  <si>
    <t>3 S.American nations promise to halt deforestation</t>
  </si>
  <si>
    <t>VANESSA HAND ORELLANA</t>
  </si>
  <si>
    <t xml:space="preserve">Atmospheric Concentrations, 2100    </t>
  </si>
  <si>
    <t>ppm</t>
  </si>
  <si>
    <r>
      <t>Temp. Increase Over Preindustrial 2100</t>
    </r>
    <r>
      <rPr>
        <b/>
        <sz val="12"/>
        <color indexed="8"/>
        <rFont val="Calibri"/>
        <family val="0"/>
      </rPr>
      <t xml:space="preserve"> (90% C.I.) </t>
    </r>
  </si>
  <si>
    <t>Assuming half of the emissions reductions come in the forest sector we model fossil fuel and other GHG emissions as 18% below the reference scenario by 2020.</t>
  </si>
  <si>
    <t>However with its promise to reduce the anticipated level of greenhouse gas emissions in 2020 by 36%-39%, South America's largest country hopes to encourage others.</t>
  </si>
  <si>
    <t xml:space="preserve">Brazil proposes carbon cut target </t>
  </si>
  <si>
    <t>Gary Duffy</t>
  </si>
  <si>
    <t>http://news.bbc.co.uk/2/hi/americas/8360072.stm</t>
  </si>
  <si>
    <t>Brazil to offer carbon cut of 36% at UN climate meet</t>
  </si>
  <si>
    <t>http://news.yahoo.com/s/afp/20091114/sc_afp/unclimatebrazilenvironment</t>
  </si>
  <si>
    <t>The 2050 China Energy and CO2 Emissions Report released by the Energy Research Institute suggests that if China adopts an "enhanced low carbon scenario" with very stringent policies, emissions could peak in 2030 and fall to 1.4 billion tonnes in 2050, equivalent to their 2005 level.</t>
  </si>
  <si>
    <t>New Scientist</t>
  </si>
  <si>
    <t xml:space="preserve">Chinese emissions could peak in 20 years </t>
  </si>
  <si>
    <t>Hepeng Jia</t>
  </si>
  <si>
    <t>China to debate 2030 emission cuts deadline</t>
  </si>
  <si>
    <t>Jonathan Watts</t>
  </si>
  <si>
    <t>1% increase in global afforestation by 2010</t>
  </si>
  <si>
    <t>Liechtenstein</t>
  </si>
  <si>
    <t>Maldives</t>
  </si>
  <si>
    <t>50% below 2002</t>
  </si>
  <si>
    <t>8% below 2009 by 2012</t>
  </si>
  <si>
    <t>Monaco</t>
  </si>
  <si>
    <t>Norway</t>
  </si>
  <si>
    <t>Scotland</t>
  </si>
  <si>
    <t>42% below 1990</t>
  </si>
  <si>
    <t>Switzerland</t>
  </si>
  <si>
    <t>Ukraine</t>
  </si>
  <si>
    <t>Indonesia</t>
  </si>
  <si>
    <t>Sea Level Rise from 2000 (mm)</t>
  </si>
  <si>
    <t>Cumulative Global FF CO2 (GtonsCO2)</t>
  </si>
  <si>
    <t>Time</t>
  </si>
  <si>
    <t>On 4 May, Prime Minister Kevin Rudd committed the Australian Government to reduce Australia’s emissions by 25 per cent on 2000 levels by 2020 if the world agrees to an ambitious global deal capable of stabilising levels of greenhouse gases in the atmosphere at 450 ppm CO2-eq or lower.</t>
  </si>
  <si>
    <t>5% below 1990</t>
  </si>
  <si>
    <t>Amazon deforestation rate 70% below 2009 levels by 2017</t>
  </si>
  <si>
    <t>Zero deforestation by 2020</t>
  </si>
  <si>
    <t>(Estimated as 0.8% reduction in global deforestation based on Argentina's share of global forests in FAOs State of the Worlds Forests 2009 Report )</t>
  </si>
  <si>
    <t>Global CO2 Equivalent Emissions
(GtonsCO2/year)</t>
  </si>
  <si>
    <t>Atmospheric CO2 Concentration (ppm)</t>
  </si>
  <si>
    <t>Atmospheric CO2 Equivalent Concentration (ppm)</t>
  </si>
  <si>
    <t>Temperature change from preindustrial (Degrees C)</t>
  </si>
  <si>
    <t>Fossil Fuel CO2 Emissions</t>
  </si>
  <si>
    <t>Land Use Emissions</t>
  </si>
  <si>
    <t>Population</t>
  </si>
  <si>
    <t>http://www.americasquarterly.org/node/1018; http://www.panda.org/wwf_news/?177502/Argentina-Paraguay-make-historic-forest-pledge</t>
  </si>
  <si>
    <t>5% below 2000</t>
  </si>
  <si>
    <t xml:space="preserve">Projections in population based on United Nations World Population Forecasts </t>
  </si>
  <si>
    <t>GDP</t>
  </si>
  <si>
    <t>http://www.reuters.com/article/idUSTRE5B14KC20091203?feedType=RSS&amp;feedName=environmentNews&amp;utm_source=feedburner&amp;utm_medium=feed&amp;utm_campaign=Feed%253A+reuters%252Fenvironment+(News+%252F+US+%252F+Environment)</t>
  </si>
  <si>
    <t>http://www.nytimes.com/2009/12/04/world/asia/04india.html?_r=2&amp;em; http://www.chinadaily.com.cn/world/2009-12/04/content_9121122.htm; http://www.washingtonpost.com/wp-dyn/content/article/2009/12/03/AR2009120302314.html?hpid=topnews; http://www.deccanherald.com/content/39596/ban-welcomes-indias-climate-commitment.html</t>
  </si>
  <si>
    <t>36% below reference scenario</t>
  </si>
  <si>
    <t>Projections assumes deforestation continues, with resulting emissions capped at 2005 levels</t>
  </si>
  <si>
    <t>National Development and Reform Commission (NDRC)</t>
  </si>
  <si>
    <t>RedOrbit</t>
  </si>
  <si>
    <t>China Rejects Calls To Cut Greenhouse Gas Emissions</t>
  </si>
  <si>
    <t>Confirmed (C) or Potential (P)?</t>
  </si>
  <si>
    <t>Testable (T) /Not Testable (N)</t>
  </si>
  <si>
    <t>Assumptions made to implement in C-ROADS</t>
  </si>
  <si>
    <t>Excerpt</t>
  </si>
  <si>
    <t>First Source Name</t>
  </si>
  <si>
    <t>First Article Title</t>
  </si>
  <si>
    <t>First Article Author</t>
  </si>
  <si>
    <t>First Article date</t>
  </si>
  <si>
    <t>First url</t>
  </si>
  <si>
    <t>Second Source Name</t>
  </si>
  <si>
    <t>Second Article Title</t>
  </si>
  <si>
    <t>Second Article Author</t>
  </si>
  <si>
    <t>CO2 Land Use data</t>
  </si>
  <si>
    <t>600 percent increase in wind power and a 15 percent reduction in energy use in buildings, industry, and transport by 2020</t>
  </si>
  <si>
    <t>Six African Countries Funded to Ease Climate Adaptation</t>
  </si>
  <si>
    <t>http://www.ens-newswire.com/ens/nov2009/2009-11-06-02.asp</t>
  </si>
  <si>
    <t>http://news.yahoo.com/s/afp/20091113/sc_afp/unclimatebrazilenvironment; http://news.mongabay.com/2009/1115-brazil.html; http://www.ipsnews.net/news.asp?idnews=49301</t>
  </si>
  <si>
    <t>The State Council announced Thursday that China is going to reduce the intensity of carbon dioxide emissions per unit of GDP in 2020 by 40 to 45 percent compared with the level of 2005.</t>
  </si>
  <si>
    <t>China to cut 40 to 45% GDP unit carbon by 2020</t>
  </si>
  <si>
    <t>http://www.chinadaily.com.cn/china/2009-11/26/content_9058731.htm</t>
  </si>
  <si>
    <t>China, U.S. Square Off on Climate Proposals</t>
  </si>
  <si>
    <t>http://online.wsj.com/article/SB125924462719965247.html?mod=googlenews_wsj</t>
  </si>
  <si>
    <t>http://news.yahoo.com/s/afp/20091207/wl_asia_afp/unclimatewarmingchina_20091207015601; http://www.guardian.co.uk/environment/2009/dec/06/china-carbon-emissions-copenhagen-climate</t>
  </si>
  <si>
    <t>Europa - Climate Action page</t>
  </si>
  <si>
    <t>India's previous proposal to hold it's percapit emissions below those of the developed countries is more stringent than this emissions intensity proposal. We therefore use the per capita emissions proposal in our estimates of the impact of of confirmed and potential proposals.</t>
  </si>
  <si>
    <t xml:space="preserve">India has announced a voluntary target of reducing carbon intensity by 20 to 25 percent from 2005 levels by 2020. </t>
  </si>
  <si>
    <t>India: No to peaking year</t>
  </si>
  <si>
    <t>http://en.cop15.dk/news/view+news?newsid=2952</t>
  </si>
  <si>
    <t>India to slow greenhouse growth in step to U.N. deal</t>
  </si>
  <si>
    <t>Krittivas Mukherjee</t>
  </si>
  <si>
    <t>Global Total CO2 Emissions
(GtonsCO2/year)</t>
  </si>
  <si>
    <t>The United States will reduce its emissions of the gases scientists blame for global warming "in the range of" 17 percent below 2005 levels by 2020, administration officials said, giving the world the clearest blueprint yet of U.S. strategies to cut back.</t>
  </si>
  <si>
    <t>Jim Tankersley</t>
  </si>
  <si>
    <t>http://www.chicagotribune.com/news/chi-tc-nw-obama-climate-1125-1126nov26,0,6553626.story</t>
  </si>
  <si>
    <t>Jeff Mason</t>
  </si>
  <si>
    <t>http://www.reuters.com/article/environmentNews/idUSTRE5AO38C20091125</t>
  </si>
  <si>
    <t>Japan threatened on Friday to drop a pledge to cut greenhouse emissions by 25 percent by 2020 if the Kyoto Protocol is extended without setting emission reduction goals for the United States and China.</t>
  </si>
  <si>
    <t>Japan to drop CO2 pledge if no broader climate deal</t>
  </si>
  <si>
    <t>Reporting by Chisa Fujioka; Editing by Michael Watson</t>
  </si>
  <si>
    <t>http://www.reuters.com/article/idUSTRE5BA15820091211</t>
  </si>
  <si>
    <t>Japan’s climate targets are conditional</t>
  </si>
  <si>
    <t>http://en.cop15.dk/news/view+news?newsid=2937</t>
  </si>
  <si>
    <t>Jordanian environmental officials want to jack up renewable energy to ten percent of the national budget by 2020.</t>
  </si>
  <si>
    <t>The Middle Eastern View of Copenhagen</t>
  </si>
  <si>
    <t>Daniella Cheslow</t>
  </si>
  <si>
    <t>http://www.greenprophet.com/2009/12/07/14231/copenhagen-middle-east/</t>
  </si>
  <si>
    <t>http://www.menafn.com/qn_news_story_s.asp?StoryId=1093282467</t>
  </si>
  <si>
    <t>China's National Climate Change Programme</t>
  </si>
  <si>
    <t>http://www.renewableenergymagazine.com/paginas/Contenidosecciones.asp?ID=14&amp;Cod=4446&amp;Tipo=&amp;Nombre=Latest%20news</t>
  </si>
  <si>
    <t>President Felipe Calderón announced that Mexico is committed to achieving a reduction up to 30% relative to reference by 2020, provided there are adequate financial and technology transfer mechanisms to achieve this goal.</t>
  </si>
  <si>
    <t>http://www.climateactiontracker.org/country.php?id=950</t>
  </si>
  <si>
    <t>Mexico vows voluntary emissions curbs</t>
  </si>
  <si>
    <t>http://www.google.com/hostednews/afp/article/ALeqM5hE_ysuZT_BrxlBQsfaqNV4NN7n8Q</t>
  </si>
  <si>
    <t>http://en.cop15.dk/news/view+news?newsid=2950</t>
  </si>
  <si>
    <t>Three African countries become adaptation pilots</t>
  </si>
  <si>
    <t>http://en.cop15.dk/news/view+news?newsid=2533</t>
  </si>
  <si>
    <t>Russia's To Cut Emissions 20%-30% From 1990 Levels By 2020</t>
  </si>
  <si>
    <t>Jacob Gronholt-Pedersen</t>
  </si>
  <si>
    <t>http://www.nasdaq.com/aspx/stock-market-news-story.aspx?storyid=200912110522dowjonesdjonline000412&amp;title=russias-to-cut-emissions-2030from-1990-levels-by-2020</t>
  </si>
  <si>
    <t>Russia raises its target for cuts</t>
  </si>
  <si>
    <t>Andrew Ward</t>
  </si>
  <si>
    <t>South Africa announced that it is ready to cut the growth of its carbon emissions by 34 percent by 2020 and 42 percent by 2025 if it gets aid from developed countries to achieve its goals.</t>
  </si>
  <si>
    <t>South Africa: Aid needed to reach target</t>
  </si>
  <si>
    <t>http://en.cop15.dk/news/view+news?newsid=2857</t>
  </si>
  <si>
    <t>South Africa to cut carbon emissions by 34%</t>
  </si>
  <si>
    <t>http://news.bbc.co.uk/2/hi/africa/8398775.stm</t>
  </si>
  <si>
    <t xml:space="preserve">S Korea decides to cut greenhouse gas emissions by 4% from 2005 level </t>
  </si>
  <si>
    <t>Editor: Lin Zhi</t>
  </si>
  <si>
    <t>http://news.xinhuanet.com/english/2009-11/17/content_12474943.htm</t>
  </si>
  <si>
    <t>South Korea adopts toughest emissions cut goal: source</t>
  </si>
  <si>
    <t>Yoo Choonsik</t>
  </si>
  <si>
    <t>http://www.reuters.com/article/environmentNews/idUSTRE5AD0M020091114?feedType=RSS&amp;feedName=environmentNews&amp;utm_source=feedburner&amp;utm_medium=feed&amp;utm_campaign=Feed%3A+reuters%2Fenvironment+(News+%2F+US+%2F+Environment)</t>
  </si>
  <si>
    <t>20% renewable energy by 2020</t>
  </si>
  <si>
    <t>Yahoo News</t>
  </si>
  <si>
    <t>Other well mixed GHGs</t>
  </si>
  <si>
    <t xml:space="preserve">Source:  </t>
  </si>
  <si>
    <t>C-ROADS</t>
  </si>
  <si>
    <t>Cumulative Global CO2eq (GtonsCO2)</t>
  </si>
  <si>
    <t>30% below BAU</t>
  </si>
  <si>
    <t>10% below 1990</t>
  </si>
  <si>
    <t>Concentrations from Scientific Assessment of Ozone Depletion: 2006.  Chapter 8.  Halocarbon Scenarios, Ozone Depletion Potentials, and Global Warming Potentials</t>
  </si>
  <si>
    <t>CROADS-CP v2.114b</t>
  </si>
  <si>
    <t>P</t>
  </si>
  <si>
    <t>C</t>
  </si>
  <si>
    <t>T</t>
  </si>
  <si>
    <t>Atmospheric CO2 concentration</t>
  </si>
  <si>
    <t>Global CO2e emissions</t>
  </si>
  <si>
    <t>Reduction in Emissions</t>
  </si>
  <si>
    <t>Other Proposals</t>
  </si>
  <si>
    <t>Difference in cumulative FF CO2 from BAU (GtonsCO2)</t>
  </si>
  <si>
    <t>Difference in cumulative CO2eq from BAU (GtonsCO2)</t>
  </si>
  <si>
    <t>Created by Lori Siegel</t>
  </si>
  <si>
    <t>ppm</t>
  </si>
  <si>
    <t>Gtons CO2/year</t>
  </si>
  <si>
    <t>Argentina</t>
  </si>
  <si>
    <t>Finland</t>
  </si>
  <si>
    <t>Sustainability Institute</t>
  </si>
  <si>
    <t>Scenarios</t>
  </si>
  <si>
    <t>Reference of Historical Data</t>
  </si>
  <si>
    <t>CO2 FF data</t>
  </si>
  <si>
    <t>28% below 2005</t>
  </si>
  <si>
    <t>Population and GDP data</t>
  </si>
  <si>
    <t>Historical Statistics for the World Economy:  1-2006 AD (Copyright Angus Maddison)</t>
  </si>
  <si>
    <t>US</t>
  </si>
  <si>
    <t>EU</t>
  </si>
  <si>
    <t>Russia</t>
  </si>
  <si>
    <t>Canada</t>
  </si>
  <si>
    <t>Japan</t>
  </si>
  <si>
    <t>Australia</t>
  </si>
  <si>
    <t>South Korea</t>
  </si>
  <si>
    <t>New Zealand</t>
  </si>
  <si>
    <t>Mexico</t>
  </si>
  <si>
    <t>China</t>
  </si>
  <si>
    <t>India</t>
  </si>
  <si>
    <t>Brazil</t>
  </si>
  <si>
    <t>South Africa</t>
  </si>
  <si>
    <t>Country/Region</t>
  </si>
  <si>
    <t>Australian Parliament passes energy law</t>
  </si>
  <si>
    <t xml:space="preserve">AP/Nanet Poulsen </t>
  </si>
  <si>
    <t>AFP</t>
  </si>
  <si>
    <t>Australia targets 20% renewable energy by 2020</t>
  </si>
  <si>
    <t>25% below 2000</t>
  </si>
  <si>
    <t>15% below 1990</t>
  </si>
  <si>
    <t>50% below 1990</t>
  </si>
  <si>
    <t>Historical global from D.I. Stern and R.K. Kaufmann (1998). Allocations between regions based on MIT’s Joint Program on the Science and Policy of Global Change (JPSPGC) Technical Note No. 8 (2006).</t>
  </si>
  <si>
    <t>Nitrous oxide emission</t>
  </si>
  <si>
    <t>75% below 2005</t>
  </si>
  <si>
    <t>60% below 2000</t>
  </si>
  <si>
    <t>Belarus</t>
  </si>
  <si>
    <t>20% below 2006</t>
  </si>
  <si>
    <t>Costa Rica</t>
  </si>
  <si>
    <t>20% below 1990</t>
  </si>
  <si>
    <t>80% below 1990</t>
  </si>
  <si>
    <t>Germany</t>
  </si>
  <si>
    <t>40% below 1990</t>
  </si>
  <si>
    <t>Great Britain</t>
  </si>
  <si>
    <t>34% below 1990</t>
  </si>
  <si>
    <t>Iceland</t>
  </si>
  <si>
    <t>Low Emissions Path</t>
  </si>
  <si>
    <t>Historical global from EDGAR-HYDE 1.4; Van Aardenne et al. (2001) adjusted to Olivier and Berdowki (2001). Allocations between regions based on MIT’s Joint Program on the Science and Policy of Global Change (JPSPGC) Technical Note No. 8 (2006).</t>
  </si>
  <si>
    <t>F-Gases (PFC, SF6, and HFC) emissions</t>
  </si>
  <si>
    <t>MP Gas concentrations</t>
  </si>
  <si>
    <t>Fossil Fuels emissions and other well mixed GHG emissions follow IPCC's A1FI.  CO2 FF allocations to countries based on International Energy Outlook (2008); CH4 and N2O allocations based on MIT’s Joint Program on the Science and Policy of Global Change (JPSPGC) Technical Note No. 8 (2006). F-gas allocations based on MIT TN1 (2000);  deforestation continues at 2005 levels</t>
  </si>
  <si>
    <t>Global emissions of methane, nitrous oxide, PFCs, SF6, and HFCs follow path to achieve specified CO2equivalent emissions change.  CFCs and other ozone depleting substances follow Montreal Protocol.</t>
  </si>
  <si>
    <t>increase proportion of non-fossil fuels to 15% by 2020, not quantified in this analysis</t>
  </si>
  <si>
    <t>BAU</t>
  </si>
  <si>
    <t>Business as Usual</t>
  </si>
  <si>
    <t>http://climatescoreboard.org/</t>
  </si>
  <si>
    <t>Gtons CO2e/year</t>
  </si>
  <si>
    <t>Degrees F</t>
  </si>
  <si>
    <t>Temp. change, 90% CI low value</t>
  </si>
  <si>
    <t>Temp. change, 90% CI high value</t>
  </si>
  <si>
    <t>Yesterday, the Swiss government committed to cut its carbon emissions by at least 20 percent from its 1990 levels by 2020. ...
However, the proposal is not as comprehensive as the demands of a public referendum proposal for a cut of at least 30 percent, Reuters reports.</t>
  </si>
  <si>
    <t xml:space="preserve">Switzerland commits to a 20 percent CO2 cut </t>
  </si>
  <si>
    <t>Swiss cabinet proposes 20-30 percent CO2 cut by 2020</t>
  </si>
  <si>
    <t>Reporting by Emma Thomasson, editing by Tim Pearce</t>
  </si>
  <si>
    <t xml:space="preserve"> Policy only refers to  carbon; we apply commitment to all GHGs</t>
  </si>
  <si>
    <t>Global emissions of methane, nitrous oxide, PFCs, SF6, and HFCs follow A1FI.  CFCs and other ozone depleting substances follow Montreal Protocol.</t>
  </si>
  <si>
    <t>Methane emissions</t>
  </si>
  <si>
    <t>Paraguay</t>
  </si>
  <si>
    <t>(calculates to 33% below 2005)</t>
  </si>
  <si>
    <t>Diff. in cumulative FF CO2 from BAU</t>
  </si>
  <si>
    <t>ppm</t>
  </si>
  <si>
    <t>Degrees C</t>
  </si>
  <si>
    <t>Sea level rise from 2000</t>
  </si>
  <si>
    <t>mm</t>
  </si>
  <si>
    <t>Atmospheric CO2e concentration</t>
  </si>
  <si>
    <t>Global total CO2 emissions</t>
  </si>
  <si>
    <t>Gtons CO2</t>
  </si>
  <si>
    <t>Cumulative Global FF CO2</t>
  </si>
  <si>
    <t>Temp. change from preindus. (mean)</t>
  </si>
  <si>
    <t>n/a</t>
  </si>
  <si>
    <t>n/a</t>
  </si>
  <si>
    <r>
      <t>Temp. Increase Over Preindustrial</t>
    </r>
    <r>
      <rPr>
        <b/>
        <sz val="12"/>
        <color indexed="8"/>
        <rFont val="Calibri"/>
        <family val="0"/>
      </rPr>
      <t xml:space="preserve"> (90% C.I.) </t>
    </r>
  </si>
  <si>
    <t>Sea Level Rise from Year 2000</t>
  </si>
  <si>
    <t>Temp. Increase Over Preindustrial</t>
  </si>
  <si>
    <t>Historical national CO2 land use emissions obtained from Carbon Dioxide Information Analysis Center, downloaded at http://cdiac.ornl.gov/ftp/trends/landuse/houghton/Global_land-use_flux-1850_2005.xls.  Houghton, R. A. 2006. Carbon Flux to the Atmosphere from Land-Use Changes: 1850-2005.  The Woods Hole Research Center .</t>
  </si>
  <si>
    <t>Historical from MIT’s Joint Program on the Science and Policy of Global Change (JPSPGC) Technical Note No. 8 (2006).  Allocations between regions based on MIT’s Joint Program on the Science and Policy of Global Change (JPSPGC) Technical Note No. 1 (2000).  Preindustrical concentration of PFC from GISS. http://data.giss.nasa.gov/modelforce/ghgases/.</t>
  </si>
  <si>
    <t>Carbon Dioxide Information Analysis Center, downloaded at http://cdiac.ornl.gov/ftp/ndp030/CSV-FILES/nation.1751_2005.csv. Marland, G., T.A. Boden, and R.J. Andres. 2008. Global, Regional, and National Fossil Fuel CO2 Emissions. In Trends: A Compendium of Data on Global Change.</t>
  </si>
  <si>
    <t>When all complementary requirements of the ACESA are considered in addition to the caps, GHG emissions would be reduced 28 percent relative to 2005 levels by 2020 and 75 percent relative to 2005 levels by 2050.</t>
  </si>
  <si>
    <t>World Resources Institute</t>
  </si>
  <si>
    <t>The Scottish Ministers must ensure that the net Scottish emissions account for the year 2050 is at least 80% lower than the baseline.  
The Scottish Ministers must ensure that the net Scottish emissions account for the year 2020 is at least 42% lower than the baseline.</t>
  </si>
  <si>
    <t>The Scottish Parliament</t>
  </si>
  <si>
    <t>Climate Change (Scotland) Act 2009</t>
  </si>
  <si>
    <t>Emissions peak in 2025, stabilize for 10 years and decline</t>
  </si>
  <si>
    <t>Assume 1% decline every 5 years after 2035</t>
  </si>
  <si>
    <t>GHG emissions must peak, plateau and decline. This means it must stop growing at the latest by 2020-2025, stabilise for up to ten years and then decline in absolute terms.</t>
  </si>
  <si>
    <t>Climate Change Summit 2009 Statement</t>
  </si>
  <si>
    <t>Towards an Effective South African Climate Change Response Policy</t>
  </si>
  <si>
    <t>Republic of South Africa</t>
  </si>
  <si>
    <t>South African Government Information</t>
  </si>
  <si>
    <t>Keynote address by Marthinus van Schalkwyk, South African Minister of Environmental Affairs and Tourism, at a high-level seminar and discussion on "emerging strategies for international climate and investment policy", Washington DC</t>
  </si>
  <si>
    <t>Department of Environmental Affairs and Tourism</t>
  </si>
  <si>
    <t>Increasing the forest coverage rate to 20% by 2010</t>
  </si>
  <si>
    <t>New Zealand Ministry for the Environment</t>
  </si>
  <si>
    <t>New Zealand's 2020 Emissions Target</t>
  </si>
  <si>
    <t>Beehive - The Official Website of the New Zealand Government</t>
  </si>
  <si>
    <t>4% below 2005</t>
  </si>
  <si>
    <t>Norway takes over the yellow climate jersey</t>
  </si>
  <si>
    <t xml:space="preserve">The Maldives is committed to become a carbon neutral nation by 2019. </t>
  </si>
  <si>
    <t>http://www.unep.org/climateneutral/Default.aspx?tabid=881</t>
  </si>
  <si>
    <t>Maldives first to go carbon neutral</t>
  </si>
  <si>
    <t>Mexico boosted its image as a global leader in climate change in December 2008, when it announced it had set the goal of reducing greenhouse gas emissions to 50 percent below 2002 levels by 2050.</t>
  </si>
  <si>
    <t>World Bank</t>
  </si>
  <si>
    <t>Mexico: Seeking a Low-Carbon Growth Path</t>
  </si>
  <si>
    <t>Pew Center</t>
  </si>
  <si>
    <t>Congressional Testimony of Elliot Diringer - Toward a Post-2012 Climate Treaty</t>
  </si>
  <si>
    <t>Elliot Diringer</t>
  </si>
  <si>
    <t>http://www.thefreelibrary.com/Mexico+seeks+low-carbon+growth+path+with+%24500M+aid.-a0201873104; http://www.climatebiz.com/blog/2008/12/16/final-thoughts-pozna-mexico-al-gore-and-cdm-reform</t>
  </si>
  <si>
    <t>In addition to the commitment under the Kyoto Protocol, the Principality of Monaco has decided to reduce its greenhouse gas emissions by:  20% by 2020 compared to 1990 levels; 60% by 2050 compared to 1990 levels (from 2nd source)</t>
  </si>
  <si>
    <t>Projections assume IPCC's A1FI with growth allocations to countries based on International Energy Outlook (2008)</t>
  </si>
  <si>
    <t>(</t>
  </si>
  <si>
    <t xml:space="preserve">AD HOC WORKING GROUP ON FURTHER COMMITMENTS FOR ANNEX I PARTIES UNDER THE KYOTO PROTOCOL  </t>
  </si>
  <si>
    <t xml:space="preserve"> 50% below 1990</t>
  </si>
  <si>
    <t>Duncan Clark</t>
  </si>
  <si>
    <t xml:space="preserve">Ukraine is ready to commit to the greenhouse gas emissions reduction by 20 per cent by 2020 and by 50 per cent by 2050.  </t>
  </si>
  <si>
    <t xml:space="preserve">After the G8 summit in Italy last Friday, President Dmitry Medvedev told the Russian newswire Ria Novosti that Russia is ready to cut greenhouse gas emissions.
"We are ready to make our contribution - at least 50 percent by 2050 in comparison with 1990... </t>
  </si>
  <si>
    <t>EMISSION REDUCTIONS UNDER CAP-AND-TRADE PROPOSALS IN THE 111TH CONGRESS</t>
  </si>
  <si>
    <t>John Larsenand Robert Heilmayr</t>
  </si>
  <si>
    <t>Washington Post</t>
  </si>
  <si>
    <t>Close Win Predicted For Cap-and-Trade Bill</t>
  </si>
  <si>
    <t>Paul Kane, Ben Pershing and David A. Fahrenthold</t>
  </si>
  <si>
    <t xml:space="preserve">On 10 June, the Japanese Prime Minister Taro Aso announced the target of a 15 per cent reduction from the 2005 level by 2020. ...This mid-term target will pave the way to attaining Japan’s long-term target of 60-80 per cent reduction in 2050. </t>
  </si>
  <si>
    <t>25% below 1990</t>
  </si>
  <si>
    <t>2020 target balances economy &amp; environment</t>
  </si>
  <si>
    <t xml:space="preserve">A long-term goal has been set of 50 by 50 – reducing New Zealand’s net emissions to 50 per cent of 1990 levels by 2050. </t>
  </si>
  <si>
    <t>http://www.guardian.co.uk/environment/2009/sep/25/india-carbon-emissions-copenhagen-un</t>
  </si>
  <si>
    <t>Council on Foreign Relations</t>
  </si>
  <si>
    <t xml:space="preserve">India's Climate Change Forecast </t>
  </si>
  <si>
    <t>Jayshree Bajoria</t>
  </si>
  <si>
    <t>http://www.cfr.org/publication/20248/</t>
  </si>
  <si>
    <t>http://www.guardian.co.uk/environment/2009/sep/21/china-india-climate-change</t>
  </si>
  <si>
    <t>40% below 2005 by 2030</t>
  </si>
  <si>
    <t xml:space="preserve">In the context of an ambitious global agreement, Norway intends to cut global emissions equivalent to 100 per cent of its own greenhouse gas emissions, becoming a carbon neutral nation within 2030.  Norway will undertake to reduce total greenhouse gas emissions by 30 per cent by 2020 relative to 1990 levels. </t>
  </si>
  <si>
    <t>carbon neutral by 2030</t>
  </si>
  <si>
    <t>apply commitment to all GHGs</t>
  </si>
  <si>
    <t>Climate Scoreboard  ©Sustainability Institute December 19, 2009 www.ClimateScoreboard.org</t>
  </si>
  <si>
    <t>ppm</t>
  </si>
  <si>
    <t>(</t>
  </si>
  <si>
    <r>
      <t>Atmospheric CO</t>
    </r>
    <r>
      <rPr>
        <b/>
        <vertAlign val="subscript"/>
        <sz val="14"/>
        <color indexed="8"/>
        <rFont val="Calibri"/>
        <family val="0"/>
      </rPr>
      <t>2</t>
    </r>
    <r>
      <rPr>
        <b/>
        <sz val="14"/>
        <color indexed="8"/>
        <rFont val="Calibri"/>
        <family val="0"/>
      </rPr>
      <t xml:space="preserve">e    </t>
    </r>
  </si>
  <si>
    <t>http://in.reuters.com/article/oilRpt/idINLF63102620091015?sp=true</t>
  </si>
  <si>
    <t>New Zealand is prepared to take on a responsibility target for greenhouse gas emissions reductions of between 10 per cent and 20 per cent below 1990 levels by 2020, if there is a comprehensive global agreement</t>
  </si>
  <si>
    <t>Reporting by Eva Lamppu; editing by Philippa Fletcher</t>
  </si>
  <si>
    <t>http://en.cop15.dk/news/view+news?newsid=2319</t>
  </si>
  <si>
    <t>Norway proposes 40-pct carbon emissions cut by 2020</t>
  </si>
  <si>
    <t>http://www.google.com/hostednews/afp/article/ALeqM5hmFjArH2h6NuhvMRVCuXKHpI9abg</t>
  </si>
  <si>
    <t>http://www.reuters.com/article/GCA-BusinessofGreen/idUSTRE59C1RC20091013; http://cleantechnica.com/2009/10/09/norway-1st-rich-nation-to-commit-to-40-reductions/</t>
  </si>
  <si>
    <t>In a speech to G20 leaders on Sept. 25, Indonesian President Susilo Bambang Yudhoyono said the government was crafting a policy that would cut emissions by 26 percent by 2020 from "business as usual" (BAU) levels.
With international support, he said he was confident Indonesia could cut emissions by as much as 41 percent.
"We are also looking into the distinct possibility to commit a billion ton of CO2 reduction by 2050 from BAU. We will change the status of our forest from that of a net emitter sector to a net sink sector by 2030."</t>
  </si>
  <si>
    <t>In June, President Felipe Calderon said Mexico would voluntarily cut its greenhouse gas emissions by 50 million tons a year or an estimated 8 percent, by 2012.</t>
  </si>
  <si>
    <t>Environmental Leader</t>
  </si>
  <si>
    <t>South Korea, Mexico to Set CO2 Reduction Goals</t>
  </si>
  <si>
    <t>Mexico to voluntarily cut greehouse gas emissions</t>
  </si>
  <si>
    <t>Reporting by Robert Campbell; Editing by David Gregorio</t>
  </si>
  <si>
    <t>Germany's Federal Ministry for the Environment, Nature Conservation, and Nuclear Safety</t>
  </si>
  <si>
    <t xml:space="preserve"> General Information Climate Initiative </t>
  </si>
  <si>
    <t>Has committed to a legally binding target to cut greenhouse gases by 80 percent below 1990 levels by 2050. The country's chief climate adviser has urged at least a 34 percent cut from 1990 levels by 2020.</t>
  </si>
  <si>
    <t>Government pledges to cut carbon emissions by 80% by 2050</t>
  </si>
  <si>
    <t>Submission to the AWG-LCA and AWG-KP</t>
  </si>
  <si>
    <t xml:space="preserve">The overall target could be considered as a first intermediate step towards Switzerlandís climate neutrality envisaged after 2030. </t>
  </si>
  <si>
    <t>UNFCCC</t>
  </si>
  <si>
    <t>http://www.spacedaily.com/2006/090929114909.xvgaqrdx.html; http://switchboard.nrdc.org/blogs/jschmidt/indonesia_announces_deforestation_goals.html; http://www.google.com/hostednews/afp/article/ALeqM5jYevIWAZeEGQrAO_e3ukLgTMUIgQ</t>
  </si>
  <si>
    <t>Michael von Bülow</t>
  </si>
  <si>
    <t>http://en.cop15.dk/news/view+news?newsid=2233</t>
  </si>
  <si>
    <t>Russia to halve emissions by 2050</t>
  </si>
  <si>
    <t>RiaNovosti</t>
  </si>
  <si>
    <t>Russia to cut greenhouse gas emissions by 50% by 2050 - Medvedev</t>
  </si>
  <si>
    <t xml:space="preserve">Assume emissions follow BAU scenario, till BAU emissions/capita exceed those of developed country (from sample of US, Germany, France, Japan) with lowest emissions/capita. At that point emissions/capita are assumed equal to those of country  from sample with lowest emissions capita  </t>
  </si>
  <si>
    <t>Says its priority must be economic growth to end poverty, while shifting to clean energies led by solar power. A climate plan in mid-2008 set no greenhouse caps but said per capita emissions will never exceed those of rich nations.</t>
  </si>
  <si>
    <t>The Economic Times</t>
  </si>
  <si>
    <t>India volunteers to do its bit on climate change</t>
  </si>
  <si>
    <t>http://www.thaindian.com/newsportal/india-news/indias-per-capita-emissions-will-never-exceed-developed-nations-jairam-ramesh_100220099.html</t>
  </si>
  <si>
    <t>20% of electricity from renewable energy by 2020</t>
  </si>
  <si>
    <t>80% below 2005</t>
  </si>
  <si>
    <t>carbon neutral by 2019</t>
  </si>
  <si>
    <t xml:space="preserve">SUPPORTS an EU objective, in the context of necessary reductions according to the IPCC by developed countries as a group, to reduce emissions by 80-95% by 2050 compared to 1990. </t>
  </si>
  <si>
    <t>Council of the European Union</t>
  </si>
  <si>
    <t xml:space="preserve">Council Conclusions on EU position for the Copenhagen Climate Conference 
</t>
  </si>
  <si>
    <t>http://www.consilium.europa.eu/uedocs/cms_data/docs/pressdata/en/envir/110634.pdf</t>
  </si>
  <si>
    <t>Europe offers to cut emissions 95% by 2050 if deal reached at Copenhagen</t>
  </si>
  <si>
    <t>Ian Traynor</t>
  </si>
  <si>
    <t>According to the newspaper, Indonesia has held out a conditional promise of a 40 percent cut in greenhouse gas emissions by 2030, compared with 2005 levels.</t>
  </si>
  <si>
    <t xml:space="preserve">Indonesia is ready for a 40 percent cut in greenhouse gas emissions by 2030 </t>
  </si>
  <si>
    <t>By reducing the greenhouse gas emissions by as much as 40 percent by 2020 from 1990 levels, Norway has set the most ambitious target proposed by a developed nation.</t>
  </si>
  <si>
    <t>COP15 Copenhagen site</t>
  </si>
  <si>
    <t>http://www.vn.fi/ajankohtaista/tiedotteet/tiedote/en.jsp?oid=273436</t>
  </si>
  <si>
    <t>Finland says aims to cut emissions 80 pct by 2050</t>
  </si>
  <si>
    <t xml:space="preserve"> increase the proportion of non-fossil fuels in energy consumption to about 15 percent by 2020, which was at about9 percent at the end of 2008. He also said China would increase forest coverage by 40 million hectares by 2020 to absorb carbon. </t>
  </si>
  <si>
    <t>Xinhua</t>
  </si>
  <si>
    <t>Global reduction of CO2equivalent emissions to 50% below 1990 levels by 2050 achieved by Developed countries starting in 2012 reducing emissions relative to 1990 levels 20% by 2020 and 80% by 2050 and countries and by Developing countires starting in 2012 reducing emissions by 2020 relative to RS levels in 2020 by 30% and relative to 1990 levels 17% by 2050; CFCs and other ozone depleting substances follow Montreal Protocol.</t>
  </si>
  <si>
    <t>December 19 2009 proposals - confirmed</t>
  </si>
  <si>
    <t>December 19 2009 proposals - potential</t>
  </si>
  <si>
    <t>Outlined in green in "other proposals" column of "Proposals Summary Dec 19 2009" tab, in addition to proposals in black</t>
  </si>
  <si>
    <t>Outlined in black in "Proposals Summary Dec 19 2009" worksheet (BAU if no commitment), where CO2 changes apply to CO2equivalent emissions; CFCs and other ozone depleting substances follow Montreal Protocol.</t>
  </si>
  <si>
    <t>Outlined in green in "Proposals Summary Dec 19 2009" worksheet in addition to confirmed proposals in black (BAU if no commitment), where CO2 changes apply to CO2equivalent emissions; CFCs and other ozone depleting substances follow Montreal Protocol.</t>
  </si>
  <si>
    <t xml:space="preserve">Rie Jerichow </t>
  </si>
  <si>
    <t>Financial Times</t>
  </si>
  <si>
    <t>Indonesia eyes 40% cut in emissions</t>
  </si>
  <si>
    <t>Katherine Demopoulos and Fiona Harvey</t>
  </si>
  <si>
    <t xml:space="preserve"> Change forest to net sink by 2030</t>
  </si>
  <si>
    <t>Joint submission by Australia, Belarus, Canada, the European Community and its Member States, Iceland, Japan, Kazakhstan, Liechtenstein, Monaco, New Zealand, Norway, Russian Federation, Switzerland, Ukraine</t>
  </si>
  <si>
    <t>http://www.reuters.com/article/latestCrisis/idUSSP495601</t>
  </si>
  <si>
    <t>cop-15</t>
  </si>
  <si>
    <t>Indonesia offers ambitious plans to fight global warming</t>
  </si>
  <si>
    <t xml:space="preserve">http://news.mongabay.com/2008/1201-brazil.html; http://www.worldwildlife.org/who/media/press/2009/WWFPresitem11876.html; http://news.bbc.co.uk/2/hi/science/nature/7759192.stm; </t>
  </si>
  <si>
    <t>Reuters</t>
  </si>
  <si>
    <t>Second Article date</t>
  </si>
  <si>
    <t>Second url</t>
  </si>
  <si>
    <t>Other Sources</t>
  </si>
  <si>
    <t>European Parliament</t>
  </si>
  <si>
    <t>2050: The future begins today – Recommendations for the EU's future integrated policy on climate change</t>
  </si>
  <si>
    <t>Karl-Heinz Florenz</t>
  </si>
  <si>
    <t>The G8 leaders consequently pledged to support a global target to cut emissions by 50% by 2050. Moreover, they supported an ambitious long-term target of 80% or more for industrialised countries.
But the base year for calculating emission reductions was left vague, as the declaration merely stated that the reductions should be "compared to 1990 or more recent years".</t>
  </si>
  <si>
    <t>Bellona</t>
  </si>
  <si>
    <t>European Parliament calls for 80 percent emission reduction by 2050</t>
  </si>
  <si>
    <t>Elvind Hoff</t>
  </si>
  <si>
    <t xml:space="preserve">Deborah Summers, Damian Carrington and agencies </t>
  </si>
  <si>
    <t>Current Proposals Dec 19 2009 - Confirmed</t>
  </si>
  <si>
    <t>Current Proposals Dec 19 2009 - Potential</t>
  </si>
  <si>
    <t>Outlined in "other proposals" column of  "Proposals Summary Dec 19 2009"  tab</t>
  </si>
  <si>
    <t>Outlined in green in "Proposals Summary Dec 19 2009" worksheet in addition to confirmed proposals in black, where CO2 changes apply to CO2equivalent emissions; BAU emissions if no commitment; BAU if no commitment</t>
  </si>
  <si>
    <t>Outlined in black in "Proposals Summary Dec 19 2009" worksheet, where CO2 changes apply to CO2equivalent emissions; BAU emissions if no commitment</t>
  </si>
  <si>
    <t>Dec 19 2009 Proposals - Confirmed</t>
  </si>
  <si>
    <t>Dec 19 2009 Proposals - Potential</t>
  </si>
  <si>
    <t>Targets include increasing the renewable share of energy output to 20% by 2020</t>
  </si>
  <si>
    <t>India offers UN annual update on carbon emissions</t>
  </si>
  <si>
    <t xml:space="preserve">Randeep Ramesh </t>
  </si>
  <si>
    <t xml:space="preserve">95% below 1990 </t>
  </si>
  <si>
    <t xml:space="preserve">In the medium-term, the Government of Canada is committed to reducing Canada’s total GHG emissions by 20 per cent by 2020 relative to 2006 levels.  In the long-term, the government is committed to reducing Canada’s GHG emissions by 60-70 per cent below 2006 levels by 2050. </t>
  </si>
  <si>
    <t>Canada's National Roundtable on the Environment and the Economy</t>
  </si>
  <si>
    <t>China on track to combat climate change</t>
  </si>
  <si>
    <t>Huang Xin, Wang Yaguang and Gao Tian</t>
  </si>
  <si>
    <t>http://news.xinhuanet.com/english/2009-09/28/content_12120970.htm</t>
  </si>
  <si>
    <t>New York Times</t>
  </si>
  <si>
    <t xml:space="preserve">Hu Jintao’s Speech on Climate Change </t>
  </si>
  <si>
    <t>http://www.nytimes.com/2009/09/23/world/asia/23hu.text.html?_r=2</t>
  </si>
  <si>
    <t>http://news.xinhuanet.com/english/2009-09/23/content_12103127.htm</t>
  </si>
  <si>
    <t>http://www.guardian.co.uk/environment/2009/oct/21/europe-carbon-emissions</t>
  </si>
  <si>
    <t>Global reduction of CO2equivalent emissions to 50% below 1990 levels by 2050 achieved by Developed countries starting in 2012 reducing emissions relative to 1990 levels 20% by 2020 and 80% by 2050 and countries and by Developing countires starting in 2012 reducing emissions by 2020 relative to RS levels in 2020 by 30% and relative to 1990 levels 17% by 2050.  CO2 changes apply to CO2equivalent emissions</t>
  </si>
  <si>
    <t>Projections assume changes in land use included in CO2eq emissions changes.</t>
  </si>
  <si>
    <t>http://www.chamber.ca/images/uploads/Resolutions/2008/Environment-Natural-Resources/E-Harmonizing.pdf; http://www.cfr.org/publication/17169/nrtee.html</t>
  </si>
  <si>
    <t>http://en.cop15.dk/news/view+news?newsid=2368; http://www.helsinkitimes.fi/htimes/domestic-news/politics/8406-government-sees-finland-cutting-emissions-by-80-per-cent-by-2050.html</t>
  </si>
  <si>
    <t>Use EU proposal</t>
  </si>
  <si>
    <t>The German government has set itself the ambitious goal of a 40 percent reduction in greenhouse gas emissions by 2020 compared with 1990.</t>
  </si>
  <si>
    <t>Indonesia CO2 pledge to help climate talks-greens</t>
  </si>
  <si>
    <t>David Fogarty</t>
  </si>
  <si>
    <t xml:space="preserve">Joint submission by Australia, Belarus, Canada, the European Community and its Member States, Iceland, Japan, Kazakhstan, Liechtenstein, Monaco, New Zealand, Norway, Russian Federation, Switzerland, Ukraine </t>
  </si>
  <si>
    <t>n/a</t>
  </si>
  <si>
    <t>Australian Government</t>
  </si>
  <si>
    <t>Australia's National Emissions Target</t>
  </si>
  <si>
    <t>N</t>
  </si>
  <si>
    <t>The law was passed Thursday requiring that 20 percent of the country's electricity come from renewable sources such as the sun and wind by 2020</t>
  </si>
  <si>
    <t>COP15</t>
  </si>
  <si>
    <t>http://www.euractiv.com/en/climate-change/g8-2050-climate-pledge-fails-convince/article-183932#; http://news.bbc.co.uk/2/hi/europe/8141715.stm</t>
  </si>
  <si>
    <t>The EU is committed to reducing its overall emissions to at least 20% below 1990 levels by 2020, and is ready to scale up this reduction to as much as 30% under a new global climate change agreement when other developed countries make comparable efforts.</t>
  </si>
  <si>
    <t xml:space="preserve">The Government of Iceland decided on May 29 2009 to reduce net GHG emissions by 15 per cent by 2020, compared to 1990 levels. ; Iceland has previously adopted the long-term goal of reducing emissions by 50-75 per cent until 2050. </t>
  </si>
  <si>
    <t>75% below 1990</t>
  </si>
  <si>
    <t>accessed 10/14/09</t>
  </si>
  <si>
    <t>http://unep.org/climateneutral/Default.aspx?tabid=222</t>
  </si>
  <si>
    <t>Y</t>
  </si>
  <si>
    <t>Keep emissions per capita below those of developed countries</t>
  </si>
  <si>
    <t>The Climate action and renewable energy package, Europe's climate change opportunity</t>
  </si>
  <si>
    <t>EU greenhouse emissions fall - because it's warmer</t>
  </si>
  <si>
    <t>Alister Doyle</t>
  </si>
  <si>
    <t>http://www.scotland.gov.uk/Publications/2009/06/17154101/4; http://www.reuters.com/article/environmentNews/idUSTRE5305AT20090401; http://www.nature.com/climate/2008/0803/full/climate.2008.19.html; http://www.newscientist.com/article/dn11219-eu-agrees-to-cut-greenhouse-emissions-by-20.html; http://unfccc.int/files/kyoto_protocol/application/pdf/australia100809.pdf</t>
  </si>
  <si>
    <t>30% below 1990</t>
  </si>
  <si>
    <t>Emissions Peak in 2030 and fall to 2005 levels by 2050</t>
  </si>
  <si>
    <t>http://news.yahoo.com/s/ap/20091021/ap_on_re_la_am_ca/lt_argentina_deforestation</t>
  </si>
  <si>
    <t>COP-15</t>
  </si>
  <si>
    <t>60% below 2006</t>
  </si>
  <si>
    <r>
      <t xml:space="preserve"> </t>
    </r>
    <r>
      <rPr>
        <b/>
        <sz val="14"/>
        <rFont val="Calibri"/>
        <family val="0"/>
      </rPr>
      <t>CO</t>
    </r>
    <r>
      <rPr>
        <b/>
        <vertAlign val="subscript"/>
        <sz val="14"/>
        <rFont val="Calibri"/>
        <family val="0"/>
      </rPr>
      <t>2</t>
    </r>
    <r>
      <rPr>
        <b/>
        <sz val="14"/>
        <rFont val="Calibri"/>
        <family val="0"/>
      </rPr>
      <t>e</t>
    </r>
  </si>
  <si>
    <t>GDP projections are based on GDP growth rates and changes in those rates based on IEA 2008 projections</t>
  </si>
  <si>
    <t>Business as Usual (BAU)</t>
  </si>
  <si>
    <t>2100 Deg F</t>
  </si>
  <si>
    <t>Achieving 2050: A Carbon Pricing Policy for Canada</t>
  </si>
  <si>
    <t>70% below 2006</t>
  </si>
  <si>
    <t>Aims to cut its net greenhouse gas emissions to zero by 2021, its 200th independence anniversary.</t>
  </si>
  <si>
    <t>FACTBOX: Goals to cut greenhouse gases from U.S. to China</t>
  </si>
  <si>
    <t>Compiled by Alister Doyle, Nina Chestney, Gerard Wynn and Risa Maeda; Editing by James Jukwey</t>
  </si>
  <si>
    <t>UNEP Climate Neutral Network</t>
  </si>
  <si>
    <t>accessed 9/4/09</t>
  </si>
  <si>
    <t>http://en.cop15.dk/news/view+news?newsid=2413; http://www.evwind.es/noticias.php?id_not=1900; http://www.carbonpositive.net/viewarticle.aspx?articleID=1698; http://www.businessgreen.com/business-green/news/2251781/eu-agrees-tighten-carbon</t>
  </si>
  <si>
    <t>The Government adopted Thursday (15 October) the Foresight Report on Long-term Climate and Energy Policy. Setting a target to reduce Finland’s greenhouse gas emissions by at least 80 per cent from the 1990 level by 2050 as part of an international effort</t>
  </si>
  <si>
    <t>Finnish Government Press Release</t>
  </si>
  <si>
    <t>The foresight report outlines long-term climate and energy policy: Towards a thriving low-carbon Finland</t>
  </si>
  <si>
    <t xml:space="preserve">One of its most ambitious aims is to reduce current levels of deforestation in the Amazon by 70% by 2017, which would have a major impact on Brazil’s carbon footprint given that deforestation accounts for around three-quarters of the country’s emissions. </t>
  </si>
  <si>
    <t>Embassy of Brazil in London</t>
  </si>
  <si>
    <t>Brazil calls for urgency in tackling climate change</t>
  </si>
  <si>
    <t>guardian.co.uk</t>
  </si>
  <si>
    <t>Brazil announces plan to slash rainforest destruction</t>
  </si>
  <si>
    <t>Tom Phillips</t>
  </si>
  <si>
    <t xml:space="preserve">Submission to the AWG-LCA and AWG-KP </t>
  </si>
  <si>
    <r>
      <t xml:space="preserve"> </t>
    </r>
    <r>
      <rPr>
        <b/>
        <sz val="14"/>
        <rFont val="Calibri"/>
        <family val="0"/>
      </rPr>
      <t>CO</t>
    </r>
    <r>
      <rPr>
        <b/>
        <vertAlign val="subscript"/>
        <sz val="14"/>
        <rFont val="Calibri"/>
        <family val="0"/>
      </rPr>
      <t>2</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</si>
</sst>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00E+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409]dddd\,\ mmmm\ dd\,\ yyyy"/>
    <numFmt numFmtId="175" formatCode="[$-409]mmmm\ d\,\ yyyy;@"/>
    <numFmt numFmtId="176" formatCode="00000"/>
    <numFmt numFmtId="177" formatCode="#,##0.000"/>
    <numFmt numFmtId="178" formatCode="#,##0.0000"/>
    <numFmt numFmtId="179" formatCode="0.0%"/>
    <numFmt numFmtId="180" formatCode="dd\-mmm\-yy;@"/>
    <numFmt numFmtId="181" formatCode="d\-mmm\-yy;@"/>
    <numFmt numFmtId="182" formatCode="General"/>
    <numFmt numFmtId="183" formatCode="0"/>
  </numFmts>
  <fonts count="56">
    <font>
      <sz val="10"/>
      <name val="Arial"/>
      <family val="0"/>
    </font>
    <font>
      <b/>
      <sz val="10"/>
      <color indexed="8"/>
      <name val="Arial"/>
      <family val="2"/>
    </font>
    <font>
      <sz val="9"/>
      <color indexed="8"/>
      <name val="Arial"/>
      <family val="0"/>
    </font>
    <font>
      <sz val="10"/>
      <color indexed="8"/>
      <name val="Arial"/>
      <family val="0"/>
    </font>
    <font>
      <sz val="10"/>
      <name val="Verdana"/>
      <family val="0"/>
    </font>
    <font>
      <u val="single"/>
      <sz val="10"/>
      <color indexed="61"/>
      <name val="Arial"/>
      <family val="0"/>
    </font>
    <font>
      <u val="single"/>
      <sz val="11"/>
      <color indexed="12"/>
      <name val="Calibri"/>
      <family val="2"/>
    </font>
    <font>
      <sz val="8"/>
      <name val="Verdana"/>
      <family val="0"/>
    </font>
    <font>
      <sz val="11"/>
      <name val="Arial"/>
      <family val="2"/>
    </font>
    <font>
      <b/>
      <sz val="11"/>
      <name val="Arial"/>
      <family val="2"/>
    </font>
    <font>
      <sz val="11"/>
      <color indexed="8"/>
      <name val="Arial"/>
      <family val="2"/>
    </font>
    <font>
      <b/>
      <sz val="11"/>
      <color indexed="8"/>
      <name val="Arial"/>
      <family val="2"/>
    </font>
    <font>
      <sz val="12"/>
      <color indexed="8"/>
      <name val="Arial"/>
      <family val="0"/>
    </font>
    <font>
      <sz val="14"/>
      <color indexed="8"/>
      <name val="Calibri"/>
      <family val="0"/>
    </font>
    <font>
      <b/>
      <sz val="20"/>
      <name val="Calibri"/>
      <family val="0"/>
    </font>
    <font>
      <sz val="12"/>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libri"/>
      <family val="0"/>
    </font>
    <font>
      <b/>
      <sz val="22"/>
      <name val="Calibri"/>
      <family val="0"/>
    </font>
    <font>
      <b/>
      <sz val="26"/>
      <color indexed="8"/>
      <name val="Calibri"/>
      <family val="0"/>
    </font>
    <font>
      <sz val="14"/>
      <name val="Calibri"/>
      <family val="0"/>
    </font>
    <font>
      <sz val="10"/>
      <color indexed="8"/>
      <name val="Calibri"/>
      <family val="0"/>
    </font>
    <font>
      <sz val="18"/>
      <color indexed="8"/>
      <name val="Calibri"/>
      <family val="0"/>
    </font>
    <font>
      <b/>
      <sz val="18"/>
      <color indexed="8"/>
      <name val="Calibri"/>
      <family val="0"/>
    </font>
    <font>
      <b/>
      <vertAlign val="subscript"/>
      <sz val="26"/>
      <color indexed="8"/>
      <name val="Calibri"/>
      <family val="0"/>
    </font>
    <font>
      <b/>
      <sz val="10"/>
      <name val="Trebuchet MS"/>
      <family val="0"/>
    </font>
    <font>
      <sz val="10"/>
      <name val="Trebuchet MS"/>
      <family val="0"/>
    </font>
    <font>
      <i/>
      <sz val="10"/>
      <color indexed="11"/>
      <name val="Trebuchet MS"/>
      <family val="0"/>
    </font>
    <font>
      <i/>
      <sz val="12"/>
      <color indexed="11"/>
      <name val="Calibri"/>
      <family val="0"/>
    </font>
    <font>
      <b/>
      <sz val="14"/>
      <color indexed="8"/>
      <name val="Calibri"/>
      <family val="0"/>
    </font>
    <font>
      <b/>
      <vertAlign val="subscript"/>
      <sz val="14"/>
      <color indexed="8"/>
      <name val="Calibri"/>
      <family val="0"/>
    </font>
    <font>
      <b/>
      <sz val="12"/>
      <color indexed="8"/>
      <name val="Calibri"/>
      <family val="0"/>
    </font>
    <font>
      <b/>
      <sz val="10"/>
      <name val="Arial"/>
      <family val="0"/>
    </font>
    <font>
      <sz val="10"/>
      <color indexed="11"/>
      <name val="Trebuchet MS"/>
      <family val="0"/>
    </font>
    <font>
      <i/>
      <sz val="10"/>
      <name val="Trebuchet MS"/>
      <family val="0"/>
    </font>
    <font>
      <sz val="10"/>
      <name val="Microsoft Sans Serif"/>
      <family val="0"/>
    </font>
    <font>
      <u val="single"/>
      <sz val="10"/>
      <color indexed="12"/>
      <name val="Trebuchet MS"/>
      <family val="0"/>
    </font>
    <font>
      <b/>
      <sz val="10"/>
      <color indexed="8"/>
      <name val="Calibri"/>
      <family val="0"/>
    </font>
    <font>
      <b/>
      <sz val="14"/>
      <name val="Calibri"/>
      <family val="0"/>
    </font>
    <font>
      <b/>
      <vertAlign val="subscript"/>
      <sz val="14"/>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medium"/>
      <top style="thin">
        <color indexed="8"/>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color indexed="8"/>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color indexed="8"/>
      </bottom>
    </border>
    <border>
      <left>
        <color indexed="63"/>
      </left>
      <right style="medium"/>
      <top style="medium"/>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style="thin">
        <color indexed="8"/>
      </bottom>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medium"/>
    </border>
    <border>
      <left style="thin">
        <color indexed="8"/>
      </left>
      <right style="thin">
        <color indexed="8"/>
      </right>
      <top style="thin">
        <color indexed="8"/>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alignment/>
      <protection/>
    </xf>
    <xf numFmtId="0" fontId="0" fillId="0" borderId="0">
      <alignment/>
      <protection/>
    </xf>
    <xf numFmtId="0" fontId="4" fillId="23" borderId="7" applyNumberFormat="0" applyFont="0" applyAlignment="0" applyProtection="0"/>
    <xf numFmtId="0" fontId="29" fillId="20" borderId="8" applyNumberFormat="0" applyAlignment="0" applyProtection="0"/>
    <xf numFmtId="9" fontId="4"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75">
    <xf numFmtId="0" fontId="0" fillId="0" borderId="0" xfId="0" applyAlignment="1">
      <alignment/>
    </xf>
    <xf numFmtId="0" fontId="0" fillId="0" borderId="0" xfId="0" applyAlignment="1" applyProtection="1">
      <alignment/>
      <protection locked="0"/>
    </xf>
    <xf numFmtId="2" fontId="0" fillId="0" borderId="0" xfId="0" applyNumberFormat="1" applyAlignment="1" applyProtection="1">
      <alignment horizontal="center"/>
      <protection locked="0"/>
    </xf>
    <xf numFmtId="2" fontId="0" fillId="0" borderId="0" xfId="0" applyNumberFormat="1" applyAlignment="1">
      <alignment horizontal="center"/>
    </xf>
    <xf numFmtId="2" fontId="0" fillId="0" borderId="0" xfId="0" applyNumberFormat="1" applyAlignment="1" applyProtection="1">
      <alignment horizontal="center" wrapText="1"/>
      <protection locked="0"/>
    </xf>
    <xf numFmtId="0" fontId="1" fillId="0" borderId="0" xfId="0" applyFont="1" applyAlignment="1">
      <alignment horizontal="left"/>
    </xf>
    <xf numFmtId="0" fontId="0" fillId="0" borderId="0" xfId="0" applyBorder="1" applyAlignment="1">
      <alignment/>
    </xf>
    <xf numFmtId="0" fontId="0" fillId="0" borderId="0" xfId="0" applyNumberFormat="1"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3" fillId="0" borderId="0" xfId="0" applyFont="1" applyAlignment="1">
      <alignment horizontal="left"/>
    </xf>
    <xf numFmtId="175" fontId="8" fillId="0" borderId="0" xfId="0" applyNumberFormat="1" applyFont="1" applyAlignment="1">
      <alignment horizontal="left"/>
    </xf>
    <xf numFmtId="0" fontId="8" fillId="0" borderId="0" xfId="0" applyFont="1" applyAlignment="1">
      <alignment/>
    </xf>
    <xf numFmtId="0" fontId="8" fillId="0" borderId="0" xfId="0" applyFont="1" applyAlignment="1">
      <alignment/>
    </xf>
    <xf numFmtId="0" fontId="9" fillId="0" borderId="10"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xf>
    <xf numFmtId="0" fontId="10" fillId="0" borderId="12" xfId="0" applyFont="1" applyFill="1" applyBorder="1" applyAlignment="1">
      <alignment wrapText="1"/>
    </xf>
    <xf numFmtId="0" fontId="10" fillId="0" borderId="13" xfId="0" applyFont="1" applyFill="1" applyBorder="1" applyAlignment="1">
      <alignment wrapText="1"/>
    </xf>
    <xf numFmtId="0" fontId="10" fillId="0" borderId="0" xfId="0" applyFont="1" applyFill="1" applyBorder="1" applyAlignment="1">
      <alignment wrapText="1"/>
    </xf>
    <xf numFmtId="0" fontId="10" fillId="0" borderId="14" xfId="0" applyFont="1" applyFill="1" applyBorder="1" applyAlignment="1">
      <alignment wrapText="1"/>
    </xf>
    <xf numFmtId="0" fontId="10" fillId="0" borderId="15" xfId="0" applyFont="1" applyFill="1" applyBorder="1" applyAlignment="1">
      <alignment wrapText="1"/>
    </xf>
    <xf numFmtId="0" fontId="11" fillId="0" borderId="10" xfId="0" applyFont="1" applyFill="1" applyBorder="1" applyAlignment="1">
      <alignment wrapText="1"/>
    </xf>
    <xf numFmtId="0" fontId="8" fillId="0" borderId="11"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3" xfId="0" applyFont="1" applyBorder="1" applyAlignment="1">
      <alignment wrapText="1"/>
    </xf>
    <xf numFmtId="0" fontId="8" fillId="0" borderId="0" xfId="0" applyFont="1" applyBorder="1" applyAlignment="1">
      <alignment wrapText="1"/>
    </xf>
    <xf numFmtId="176" fontId="8" fillId="0" borderId="12" xfId="0" applyNumberFormat="1" applyFont="1" applyBorder="1" applyAlignment="1">
      <alignment/>
    </xf>
    <xf numFmtId="0" fontId="8" fillId="0" borderId="13" xfId="0" applyNumberFormat="1" applyFont="1" applyBorder="1" applyAlignment="1">
      <alignment wrapText="1"/>
    </xf>
    <xf numFmtId="0" fontId="8" fillId="0" borderId="0" xfId="0" applyNumberFormat="1" applyFont="1" applyBorder="1" applyAlignment="1">
      <alignment wrapText="1"/>
    </xf>
    <xf numFmtId="176" fontId="8" fillId="0" borderId="15" xfId="0" applyNumberFormat="1" applyFont="1" applyBorder="1" applyAlignment="1">
      <alignment horizontal="left" wrapText="1"/>
    </xf>
    <xf numFmtId="176" fontId="8" fillId="0" borderId="0" xfId="0" applyNumberFormat="1" applyFont="1" applyBorder="1" applyAlignment="1">
      <alignment horizontal="left" wrapText="1"/>
    </xf>
    <xf numFmtId="0" fontId="15" fillId="0" borderId="0" xfId="57" applyFont="1" applyBorder="1">
      <alignment/>
      <protection/>
    </xf>
    <xf numFmtId="0" fontId="0" fillId="0" borderId="0" xfId="0" applyAlignment="1" applyProtection="1">
      <alignment wrapText="1"/>
      <protection locked="0"/>
    </xf>
    <xf numFmtId="2" fontId="36" fillId="0" borderId="0" xfId="0" applyNumberFormat="1" applyFont="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2" fontId="0" fillId="0" borderId="19" xfId="0" applyNumberFormat="1" applyBorder="1" applyAlignment="1">
      <alignment/>
    </xf>
    <xf numFmtId="0" fontId="13" fillId="0" borderId="0" xfId="0" applyFont="1" applyAlignment="1">
      <alignment horizontal="right" wrapText="1"/>
    </xf>
    <xf numFmtId="0" fontId="0" fillId="0" borderId="0" xfId="0" applyAlignment="1">
      <alignment horizontal="right"/>
    </xf>
    <xf numFmtId="1" fontId="36" fillId="0" borderId="0" xfId="0" applyNumberFormat="1" applyFont="1" applyAlignment="1">
      <alignment horizontal="right"/>
    </xf>
    <xf numFmtId="1" fontId="0" fillId="0" borderId="0" xfId="0" applyNumberFormat="1" applyAlignment="1">
      <alignment horizontal="right"/>
    </xf>
    <xf numFmtId="2" fontId="36" fillId="0" borderId="0" xfId="0" applyNumberFormat="1" applyFont="1" applyAlignment="1">
      <alignment horizontal="left" wrapText="1"/>
    </xf>
    <xf numFmtId="0" fontId="0" fillId="0" borderId="0" xfId="0" applyAlignment="1">
      <alignment horizontal="left"/>
    </xf>
    <xf numFmtId="2" fontId="0" fillId="0" borderId="0" xfId="0" applyNumberFormat="1" applyBorder="1" applyAlignment="1">
      <alignment/>
    </xf>
    <xf numFmtId="2" fontId="0" fillId="0" borderId="20" xfId="0" applyNumberFormat="1" applyBorder="1" applyAlignment="1">
      <alignment/>
    </xf>
    <xf numFmtId="0" fontId="42" fillId="0" borderId="24" xfId="0" applyNumberFormat="1" applyFont="1" applyFill="1" applyBorder="1" applyAlignment="1">
      <alignment wrapText="1"/>
    </xf>
    <xf numFmtId="0" fontId="42" fillId="0" borderId="25" xfId="0" applyNumberFormat="1" applyFont="1" applyFill="1" applyBorder="1" applyAlignment="1">
      <alignment wrapText="1"/>
    </xf>
    <xf numFmtId="0" fontId="43" fillId="0" borderId="25" xfId="0" applyNumberFormat="1" applyFont="1" applyFill="1" applyBorder="1" applyAlignment="1">
      <alignment wrapText="1"/>
    </xf>
    <xf numFmtId="0" fontId="43" fillId="0" borderId="24" xfId="0" applyNumberFormat="1" applyFont="1" applyFill="1" applyBorder="1" applyAlignment="1">
      <alignment wrapText="1"/>
    </xf>
    <xf numFmtId="0" fontId="41" fillId="0" borderId="26" xfId="0" applyNumberFormat="1" applyFont="1" applyFill="1" applyBorder="1" applyAlignment="1">
      <alignment horizontal="center" wrapText="1"/>
    </xf>
    <xf numFmtId="0" fontId="41" fillId="0" borderId="27" xfId="0" applyNumberFormat="1" applyFont="1" applyFill="1" applyBorder="1" applyAlignment="1">
      <alignment horizontal="center" wrapText="1"/>
    </xf>
    <xf numFmtId="0" fontId="42" fillId="0" borderId="16" xfId="0" applyNumberFormat="1" applyFont="1" applyFill="1" applyBorder="1" applyAlignment="1">
      <alignment wrapText="1"/>
    </xf>
    <xf numFmtId="0" fontId="42" fillId="0" borderId="18" xfId="0" applyNumberFormat="1" applyFont="1" applyFill="1" applyBorder="1" applyAlignment="1">
      <alignment wrapText="1"/>
    </xf>
    <xf numFmtId="0" fontId="42" fillId="0" borderId="19" xfId="0" applyNumberFormat="1" applyFont="1" applyFill="1" applyBorder="1" applyAlignment="1">
      <alignment wrapText="1"/>
    </xf>
    <xf numFmtId="0" fontId="42" fillId="0" borderId="20" xfId="0" applyNumberFormat="1" applyFont="1" applyFill="1" applyBorder="1" applyAlignment="1">
      <alignment wrapText="1"/>
    </xf>
    <xf numFmtId="0" fontId="42" fillId="0" borderId="21" xfId="0" applyNumberFormat="1" applyFont="1" applyFill="1" applyBorder="1" applyAlignment="1">
      <alignment wrapText="1"/>
    </xf>
    <xf numFmtId="0" fontId="42" fillId="0" borderId="23" xfId="0" applyNumberFormat="1" applyFont="1" applyFill="1" applyBorder="1" applyAlignment="1">
      <alignment wrapText="1"/>
    </xf>
    <xf numFmtId="0" fontId="42" fillId="0" borderId="28" xfId="0" applyNumberFormat="1" applyFont="1" applyFill="1" applyBorder="1" applyAlignment="1">
      <alignment wrapText="1"/>
    </xf>
    <xf numFmtId="0" fontId="42" fillId="0" borderId="29" xfId="0" applyNumberFormat="1" applyFont="1" applyFill="1" applyBorder="1" applyAlignment="1">
      <alignment wrapText="1"/>
    </xf>
    <xf numFmtId="0" fontId="43" fillId="0" borderId="30" xfId="0" applyNumberFormat="1" applyFont="1" applyFill="1" applyBorder="1" applyAlignment="1">
      <alignment wrapText="1"/>
    </xf>
    <xf numFmtId="0" fontId="42" fillId="0" borderId="30" xfId="0" applyNumberFormat="1" applyFont="1" applyFill="1" applyBorder="1" applyAlignment="1">
      <alignment wrapText="1"/>
    </xf>
    <xf numFmtId="0" fontId="42" fillId="0" borderId="31" xfId="0" applyNumberFormat="1" applyFont="1" applyFill="1" applyBorder="1" applyAlignment="1">
      <alignment wrapText="1"/>
    </xf>
    <xf numFmtId="0" fontId="43" fillId="0" borderId="21" xfId="0" applyNumberFormat="1" applyFont="1" applyFill="1" applyBorder="1" applyAlignment="1">
      <alignment wrapText="1"/>
    </xf>
    <xf numFmtId="0" fontId="43" fillId="0" borderId="19" xfId="0" applyNumberFormat="1" applyFont="1" applyFill="1" applyBorder="1" applyAlignment="1">
      <alignment wrapText="1"/>
    </xf>
    <xf numFmtId="0" fontId="43" fillId="0" borderId="20" xfId="0" applyNumberFormat="1" applyFont="1" applyFill="1" applyBorder="1" applyAlignment="1">
      <alignment wrapText="1"/>
    </xf>
    <xf numFmtId="0" fontId="43" fillId="0" borderId="23" xfId="0" applyNumberFormat="1" applyFont="1" applyFill="1" applyBorder="1" applyAlignment="1">
      <alignment wrapText="1"/>
    </xf>
    <xf numFmtId="0" fontId="42" fillId="0" borderId="32" xfId="0" applyNumberFormat="1" applyFont="1" applyFill="1" applyBorder="1" applyAlignment="1">
      <alignment wrapText="1"/>
    </xf>
    <xf numFmtId="0" fontId="42" fillId="0" borderId="33" xfId="0" applyNumberFormat="1" applyFont="1" applyFill="1" applyBorder="1" applyAlignment="1">
      <alignment wrapText="1"/>
    </xf>
    <xf numFmtId="0" fontId="42" fillId="0" borderId="34" xfId="0" applyNumberFormat="1" applyFont="1" applyFill="1" applyBorder="1" applyAlignment="1">
      <alignment wrapText="1"/>
    </xf>
    <xf numFmtId="0" fontId="42" fillId="0" borderId="35" xfId="0" applyNumberFormat="1" applyFont="1" applyFill="1" applyBorder="1" applyAlignment="1">
      <alignment wrapText="1"/>
    </xf>
    <xf numFmtId="0" fontId="43" fillId="0" borderId="33" xfId="0" applyNumberFormat="1" applyFont="1" applyFill="1" applyBorder="1" applyAlignment="1">
      <alignment wrapText="1"/>
    </xf>
    <xf numFmtId="0" fontId="43" fillId="0" borderId="35" xfId="0" applyNumberFormat="1" applyFont="1" applyFill="1" applyBorder="1" applyAlignment="1">
      <alignment wrapText="1"/>
    </xf>
    <xf numFmtId="176" fontId="8" fillId="0" borderId="12" xfId="0" applyNumberFormat="1" applyFont="1" applyBorder="1" applyAlignment="1">
      <alignment wrapText="1"/>
    </xf>
    <xf numFmtId="176" fontId="8" fillId="0" borderId="14" xfId="0" applyNumberFormat="1" applyFont="1" applyBorder="1" applyAlignment="1">
      <alignment wrapText="1"/>
    </xf>
    <xf numFmtId="2" fontId="0" fillId="0" borderId="19" xfId="0" applyNumberFormat="1" applyBorder="1" applyAlignment="1">
      <alignment horizontal="right"/>
    </xf>
    <xf numFmtId="0" fontId="0" fillId="0" borderId="16" xfId="0" applyBorder="1" applyAlignment="1" applyProtection="1">
      <alignment/>
      <protection locked="0"/>
    </xf>
    <xf numFmtId="2" fontId="0" fillId="0" borderId="16" xfId="0" applyNumberFormat="1" applyBorder="1" applyAlignment="1" applyProtection="1">
      <alignment horizontal="left"/>
      <protection locked="0"/>
    </xf>
    <xf numFmtId="2" fontId="0" fillId="0" borderId="16" xfId="0" applyNumberFormat="1" applyBorder="1" applyAlignment="1">
      <alignment/>
    </xf>
    <xf numFmtId="2" fontId="0" fillId="0" borderId="17" xfId="0" applyNumberFormat="1" applyBorder="1" applyAlignment="1">
      <alignment/>
    </xf>
    <xf numFmtId="2" fontId="0" fillId="0" borderId="18" xfId="0" applyNumberFormat="1" applyBorder="1" applyAlignment="1">
      <alignment/>
    </xf>
    <xf numFmtId="2" fontId="0" fillId="0" borderId="16" xfId="0" applyNumberFormat="1" applyBorder="1" applyAlignment="1">
      <alignment horizontal="right"/>
    </xf>
    <xf numFmtId="0" fontId="48" fillId="0" borderId="0" xfId="0" applyFont="1" applyAlignment="1">
      <alignment/>
    </xf>
    <xf numFmtId="0" fontId="0" fillId="0" borderId="0" xfId="0" applyNumberFormat="1" applyFont="1" applyFill="1" applyBorder="1" applyAlignment="1">
      <alignment wrapText="1"/>
    </xf>
    <xf numFmtId="0" fontId="49" fillId="0" borderId="24" xfId="0" applyNumberFormat="1" applyFont="1" applyFill="1" applyBorder="1" applyAlignment="1">
      <alignment wrapText="1"/>
    </xf>
    <xf numFmtId="0" fontId="43" fillId="0" borderId="32" xfId="0" applyNumberFormat="1" applyFont="1" applyFill="1" applyBorder="1" applyAlignment="1">
      <alignment wrapText="1"/>
    </xf>
    <xf numFmtId="0" fontId="50" fillId="0" borderId="24" xfId="0" applyNumberFormat="1" applyFont="1" applyFill="1" applyBorder="1" applyAlignment="1">
      <alignment wrapText="1"/>
    </xf>
    <xf numFmtId="0" fontId="6" fillId="0" borderId="0" xfId="53" applyAlignment="1" applyProtection="1">
      <alignment wrapText="1"/>
      <protection/>
    </xf>
    <xf numFmtId="0" fontId="52" fillId="0" borderId="34" xfId="53" applyFont="1" applyFill="1" applyBorder="1" applyAlignment="1" applyProtection="1">
      <alignment/>
      <protection/>
    </xf>
    <xf numFmtId="0" fontId="48" fillId="0" borderId="0" xfId="0" applyFont="1" applyAlignment="1">
      <alignment/>
    </xf>
    <xf numFmtId="0" fontId="13" fillId="0" borderId="0" xfId="0" applyFont="1" applyAlignment="1">
      <alignment horizontal="center"/>
    </xf>
    <xf numFmtId="15" fontId="8" fillId="0" borderId="0" xfId="0" applyNumberFormat="1" applyFont="1" applyAlignment="1">
      <alignment/>
    </xf>
    <xf numFmtId="0" fontId="0" fillId="0" borderId="0" xfId="0" applyAlignment="1">
      <alignment/>
    </xf>
    <xf numFmtId="0" fontId="36" fillId="0" borderId="0" xfId="0" applyFont="1" applyAlignment="1">
      <alignment/>
    </xf>
    <xf numFmtId="1" fontId="36" fillId="0" borderId="0" xfId="0" applyNumberFormat="1" applyFont="1" applyAlignment="1">
      <alignment/>
    </xf>
    <xf numFmtId="0" fontId="0" fillId="0" borderId="0" xfId="0" applyAlignment="1">
      <alignment/>
    </xf>
    <xf numFmtId="0" fontId="0" fillId="0" borderId="0" xfId="0" applyAlignment="1">
      <alignment horizontal="center"/>
    </xf>
    <xf numFmtId="0" fontId="45" fillId="0" borderId="0" xfId="0" applyFont="1" applyAlignment="1">
      <alignment horizontal="center" wrapText="1"/>
    </xf>
    <xf numFmtId="0" fontId="0" fillId="0" borderId="0" xfId="0" applyAlignment="1">
      <alignment horizontal="center" wrapText="1"/>
    </xf>
    <xf numFmtId="0" fontId="36" fillId="0" borderId="0" xfId="0" applyFont="1" applyAlignment="1">
      <alignment horizontal="center"/>
    </xf>
    <xf numFmtId="0" fontId="48" fillId="0" borderId="0" xfId="0" applyFont="1" applyAlignment="1">
      <alignment/>
    </xf>
    <xf numFmtId="0" fontId="34" fillId="0" borderId="10" xfId="57" applyFont="1" applyBorder="1" applyAlignment="1">
      <alignment horizontal="center" vertical="center" wrapText="1"/>
      <protection/>
    </xf>
    <xf numFmtId="0" fontId="0" fillId="0" borderId="36" xfId="0" applyBorder="1" applyAlignment="1">
      <alignment vertical="center" wrapText="1"/>
    </xf>
    <xf numFmtId="0" fontId="0" fillId="0" borderId="11" xfId="0" applyBorder="1" applyAlignment="1">
      <alignment vertical="center" wrapText="1"/>
    </xf>
    <xf numFmtId="0" fontId="15" fillId="0" borderId="0" xfId="0" applyFont="1" applyAlignment="1">
      <alignment horizontal="center"/>
    </xf>
    <xf numFmtId="0" fontId="15" fillId="0" borderId="37" xfId="0" applyNumberFormat="1" applyFont="1" applyFill="1" applyBorder="1" applyAlignment="1">
      <alignment horizontal="left" wrapText="1"/>
    </xf>
    <xf numFmtId="0" fontId="15" fillId="0" borderId="37" xfId="0" applyFont="1" applyBorder="1" applyAlignment="1">
      <alignment horizontal="left" wrapText="1"/>
    </xf>
    <xf numFmtId="0" fontId="0" fillId="0" borderId="0" xfId="0" applyAlignment="1">
      <alignment horizontal="left" wrapText="1"/>
    </xf>
    <xf numFmtId="0" fontId="41" fillId="0" borderId="38" xfId="0" applyNumberFormat="1" applyFont="1" applyFill="1" applyBorder="1" applyAlignment="1">
      <alignment horizontal="center" wrapText="1"/>
    </xf>
    <xf numFmtId="0" fontId="41" fillId="0" borderId="39" xfId="0" applyNumberFormat="1" applyFont="1" applyFill="1" applyBorder="1" applyAlignment="1">
      <alignment horizontal="center" wrapText="1"/>
    </xf>
    <xf numFmtId="0" fontId="41" fillId="0" borderId="40" xfId="0" applyNumberFormat="1" applyFont="1" applyFill="1" applyBorder="1" applyAlignment="1">
      <alignment horizontal="center" wrapText="1"/>
    </xf>
    <xf numFmtId="0" fontId="41" fillId="0" borderId="41" xfId="0" applyNumberFormat="1" applyFont="1" applyFill="1" applyBorder="1" applyAlignment="1">
      <alignment horizontal="center" wrapText="1"/>
    </xf>
    <xf numFmtId="0" fontId="2" fillId="0" borderId="0" xfId="0" applyFont="1" applyAlignment="1">
      <alignment wrapText="1"/>
    </xf>
    <xf numFmtId="0" fontId="43" fillId="0" borderId="42" xfId="0" applyNumberFormat="1" applyFont="1" applyFill="1" applyBorder="1" applyAlignment="1">
      <alignment wrapText="1"/>
    </xf>
    <xf numFmtId="0" fontId="43" fillId="0" borderId="29" xfId="0" applyNumberFormat="1" applyFont="1" applyFill="1" applyBorder="1" applyAlignment="1">
      <alignment wrapText="1"/>
    </xf>
    <xf numFmtId="0" fontId="42" fillId="0" borderId="16" xfId="0" applyFont="1" applyFill="1" applyBorder="1" applyAlignment="1">
      <alignment/>
    </xf>
    <xf numFmtId="0" fontId="42" fillId="0" borderId="28" xfId="0" applyFont="1" applyFill="1" applyBorder="1" applyAlignment="1">
      <alignment horizontal="left" vertical="top" wrapText="1"/>
    </xf>
    <xf numFmtId="0" fontId="42" fillId="0" borderId="28" xfId="0" applyFont="1" applyFill="1" applyBorder="1" applyAlignment="1">
      <alignment/>
    </xf>
    <xf numFmtId="0" fontId="42" fillId="0" borderId="18" xfId="0" applyFont="1" applyFill="1" applyBorder="1" applyAlignment="1">
      <alignment/>
    </xf>
    <xf numFmtId="0" fontId="0" fillId="0" borderId="30" xfId="0" applyBorder="1" applyAlignment="1">
      <alignment horizontal="left" vertical="top" wrapText="1"/>
    </xf>
    <xf numFmtId="0" fontId="42" fillId="0" borderId="42" xfId="0" applyNumberFormat="1" applyFont="1" applyFill="1" applyBorder="1" applyAlignment="1">
      <alignment wrapText="1"/>
    </xf>
    <xf numFmtId="0" fontId="42" fillId="0" borderId="43" xfId="0" applyNumberFormat="1" applyFont="1" applyFill="1" applyBorder="1" applyAlignment="1">
      <alignment wrapText="1"/>
    </xf>
    <xf numFmtId="0" fontId="42" fillId="0" borderId="44" xfId="0" applyNumberFormat="1" applyFont="1" applyFill="1" applyBorder="1" applyAlignment="1">
      <alignment wrapText="1"/>
    </xf>
    <xf numFmtId="0" fontId="42" fillId="0" borderId="45" xfId="0" applyNumberFormat="1" applyFont="1" applyFill="1" applyBorder="1" applyAlignment="1">
      <alignment wrapText="1"/>
    </xf>
    <xf numFmtId="0" fontId="42" fillId="0" borderId="46" xfId="0" applyNumberFormat="1" applyFont="1" applyFill="1" applyBorder="1" applyAlignment="1">
      <alignment wrapText="1"/>
    </xf>
    <xf numFmtId="0" fontId="42" fillId="0" borderId="47" xfId="0" applyNumberFormat="1" applyFont="1" applyFill="1" applyBorder="1" applyAlignment="1">
      <alignment wrapText="1"/>
    </xf>
    <xf numFmtId="0" fontId="42" fillId="0" borderId="48" xfId="0" applyNumberFormat="1" applyFont="1" applyFill="1" applyBorder="1" applyAlignment="1">
      <alignment wrapText="1"/>
    </xf>
    <xf numFmtId="0" fontId="42" fillId="0" borderId="49" xfId="0" applyNumberFormat="1" applyFont="1" applyFill="1" applyBorder="1" applyAlignment="1">
      <alignment wrapText="1"/>
    </xf>
    <xf numFmtId="0" fontId="42" fillId="0" borderId="50" xfId="0" applyNumberFormat="1" applyFont="1" applyFill="1" applyBorder="1" applyAlignment="1">
      <alignment wrapText="1"/>
    </xf>
    <xf numFmtId="0" fontId="42" fillId="0" borderId="51" xfId="0" applyNumberFormat="1" applyFont="1" applyFill="1" applyBorder="1" applyAlignment="1">
      <alignment wrapText="1"/>
    </xf>
    <xf numFmtId="0" fontId="42" fillId="0" borderId="52" xfId="0" applyNumberFormat="1" applyFont="1" applyFill="1" applyBorder="1" applyAlignment="1">
      <alignment wrapText="1"/>
    </xf>
    <xf numFmtId="0" fontId="42" fillId="0" borderId="53" xfId="0" applyNumberFormat="1" applyFont="1" applyFill="1" applyBorder="1" applyAlignment="1">
      <alignment wrapText="1"/>
    </xf>
    <xf numFmtId="0" fontId="42" fillId="0" borderId="54" xfId="0" applyNumberFormat="1" applyFont="1" applyFill="1" applyBorder="1" applyAlignment="1">
      <alignment wrapText="1"/>
    </xf>
    <xf numFmtId="0" fontId="43" fillId="0" borderId="28" xfId="0" applyNumberFormat="1" applyFont="1" applyFill="1" applyBorder="1" applyAlignment="1">
      <alignment wrapText="1"/>
    </xf>
    <xf numFmtId="0" fontId="43" fillId="0" borderId="34" xfId="0" applyNumberFormat="1" applyFont="1" applyFill="1" applyBorder="1" applyAlignment="1">
      <alignment wrapText="1"/>
    </xf>
    <xf numFmtId="0" fontId="49" fillId="0" borderId="18" xfId="0" applyNumberFormat="1" applyFont="1" applyFill="1" applyBorder="1" applyAlignment="1">
      <alignment wrapText="1"/>
    </xf>
    <xf numFmtId="0" fontId="50" fillId="0" borderId="30" xfId="0" applyNumberFormat="1" applyFont="1" applyFill="1" applyBorder="1" applyAlignment="1">
      <alignment wrapText="1"/>
    </xf>
    <xf numFmtId="0" fontId="50" fillId="0" borderId="19" xfId="0" applyNumberFormat="1" applyFont="1" applyFill="1" applyBorder="1" applyAlignment="1">
      <alignment wrapText="1"/>
    </xf>
    <xf numFmtId="0" fontId="43" fillId="0" borderId="16" xfId="0" applyNumberFormat="1" applyFont="1" applyFill="1" applyBorder="1" applyAlignment="1">
      <alignment wrapText="1"/>
    </xf>
    <xf numFmtId="0" fontId="42" fillId="0" borderId="21" xfId="0" applyFont="1" applyFill="1" applyBorder="1" applyAlignment="1">
      <alignment wrapText="1"/>
    </xf>
    <xf numFmtId="0" fontId="42" fillId="0" borderId="30" xfId="0" applyFont="1" applyFill="1" applyBorder="1" applyAlignment="1">
      <alignment wrapText="1"/>
    </xf>
    <xf numFmtId="0" fontId="42" fillId="0" borderId="23" xfId="0" applyFont="1" applyFill="1" applyBorder="1" applyAlignment="1">
      <alignment wrapText="1"/>
    </xf>
    <xf numFmtId="0" fontId="41" fillId="0" borderId="32" xfId="0" applyNumberFormat="1" applyFont="1" applyFill="1" applyBorder="1" applyAlignment="1">
      <alignment wrapText="1"/>
    </xf>
    <xf numFmtId="0" fontId="41" fillId="0" borderId="47" xfId="0" applyNumberFormat="1" applyFont="1" applyFill="1" applyBorder="1" applyAlignment="1">
      <alignment wrapText="1"/>
    </xf>
    <xf numFmtId="0" fontId="41" fillId="0" borderId="50" xfId="0" applyNumberFormat="1" applyFont="1" applyFill="1" applyBorder="1" applyAlignment="1">
      <alignment wrapText="1"/>
    </xf>
    <xf numFmtId="180" fontId="41" fillId="0" borderId="32" xfId="0" applyNumberFormat="1" applyFont="1" applyFill="1" applyBorder="1" applyAlignment="1">
      <alignment wrapText="1"/>
    </xf>
    <xf numFmtId="181" fontId="41" fillId="0" borderId="32" xfId="0" applyNumberFormat="1" applyFont="1" applyFill="1" applyBorder="1" applyAlignment="1">
      <alignment wrapText="1"/>
    </xf>
    <xf numFmtId="0" fontId="41" fillId="0" borderId="55" xfId="0" applyNumberFormat="1" applyFont="1" applyFill="1" applyBorder="1" applyAlignment="1">
      <alignment wrapText="1"/>
    </xf>
    <xf numFmtId="0" fontId="41" fillId="0" borderId="56" xfId="0" applyNumberFormat="1" applyFont="1" applyFill="1" applyBorder="1" applyAlignment="1">
      <alignment wrapText="1"/>
    </xf>
    <xf numFmtId="0" fontId="0" fillId="0" borderId="55" xfId="0" applyNumberFormat="1" applyFont="1" applyFill="1" applyBorder="1" applyAlignment="1">
      <alignment wrapText="1"/>
    </xf>
    <xf numFmtId="180" fontId="42" fillId="0" borderId="25" xfId="0" applyNumberFormat="1" applyFont="1" applyFill="1" applyBorder="1" applyAlignment="1">
      <alignment wrapText="1"/>
    </xf>
    <xf numFmtId="180" fontId="42" fillId="0" borderId="24" xfId="0" applyNumberFormat="1" applyFont="1" applyFill="1" applyBorder="1" applyAlignment="1">
      <alignment wrapText="1"/>
    </xf>
    <xf numFmtId="181" fontId="42" fillId="0" borderId="24" xfId="0" applyNumberFormat="1" applyFont="1" applyFill="1" applyBorder="1" applyAlignment="1">
      <alignment wrapText="1"/>
    </xf>
    <xf numFmtId="0" fontId="42" fillId="0" borderId="24" xfId="0" applyNumberFormat="1" applyFont="1" applyFill="1" applyBorder="1" applyAlignment="1" quotePrefix="1">
      <alignment wrapText="1"/>
    </xf>
    <xf numFmtId="180" fontId="42" fillId="0" borderId="32" xfId="0" applyNumberFormat="1" applyFont="1" applyFill="1" applyBorder="1" applyAlignment="1">
      <alignment wrapText="1"/>
    </xf>
    <xf numFmtId="0" fontId="42" fillId="0" borderId="34" xfId="0" applyFont="1" applyFill="1" applyBorder="1" applyAlignment="1">
      <alignment/>
    </xf>
    <xf numFmtId="0" fontId="42" fillId="0" borderId="34" xfId="0" applyFont="1" applyFill="1" applyBorder="1" applyAlignment="1">
      <alignment wrapText="1"/>
    </xf>
    <xf numFmtId="15" fontId="42" fillId="0" borderId="34" xfId="0" applyNumberFormat="1" applyFont="1" applyFill="1" applyBorder="1" applyAlignment="1">
      <alignment wrapText="1"/>
    </xf>
    <xf numFmtId="0" fontId="42" fillId="0" borderId="0" xfId="0" applyFont="1" applyFill="1" applyAlignment="1">
      <alignment/>
    </xf>
    <xf numFmtId="181" fontId="42" fillId="0" borderId="25" xfId="0" applyNumberFormat="1" applyFont="1" applyFill="1" applyBorder="1" applyAlignment="1">
      <alignment wrapText="1"/>
    </xf>
    <xf numFmtId="0" fontId="41" fillId="0" borderId="24" xfId="0" applyNumberFormat="1" applyFont="1" applyFill="1" applyBorder="1" applyAlignment="1">
      <alignment wrapText="1"/>
    </xf>
    <xf numFmtId="181" fontId="42" fillId="0" borderId="32" xfId="0" applyNumberFormat="1" applyFont="1" applyFill="1" applyBorder="1" applyAlignment="1">
      <alignment wrapText="1"/>
    </xf>
    <xf numFmtId="0" fontId="42" fillId="0" borderId="0" xfId="0" applyFont="1" applyFill="1" applyAlignment="1">
      <alignment wrapText="1"/>
    </xf>
    <xf numFmtId="2" fontId="0" fillId="0" borderId="21"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2" fontId="0" fillId="0" borderId="21" xfId="0" applyNumberForma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lobal_proposals" xfId="57"/>
    <cellStyle name="Normal_Proposals Dec09v5"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rPr>
              <a:t>Global CO</a:t>
            </a:r>
            <a:r>
              <a:rPr lang="en-US" cap="none" sz="2600" b="1" i="0" u="none" baseline="-25000">
                <a:solidFill>
                  <a:srgbClr val="000000"/>
                </a:solidFill>
              </a:rPr>
              <a:t>2</a:t>
            </a:r>
            <a:r>
              <a:rPr lang="en-US" cap="none" sz="2600" b="1" i="0" u="none" baseline="0">
                <a:solidFill>
                  <a:srgbClr val="000000"/>
                </a:solidFill>
              </a:rPr>
              <a:t>e Emissions</a:t>
            </a:r>
          </a:p>
        </c:rich>
      </c:tx>
      <c:layout>
        <c:manualLayout>
          <c:xMode val="factor"/>
          <c:yMode val="factor"/>
          <c:x val="0.03575"/>
          <c:y val="0.21875"/>
        </c:manualLayout>
      </c:layout>
      <c:spPr>
        <a:noFill/>
        <a:ln>
          <a:noFill/>
        </a:ln>
      </c:spPr>
    </c:title>
    <c:plotArea>
      <c:layout>
        <c:manualLayout>
          <c:xMode val="edge"/>
          <c:yMode val="edge"/>
          <c:x val="0.10325"/>
          <c:y val="0.45175"/>
          <c:w val="0.7735"/>
          <c:h val="0.5005"/>
        </c:manualLayout>
      </c:layout>
      <c:scatterChart>
        <c:scatterStyle val="lineMarker"/>
        <c:varyColors val="0"/>
        <c:ser>
          <c:idx val="0"/>
          <c:order val="0"/>
          <c:tx>
            <c:v>BAU</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BAU!$A$111:$A$211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BAU!$C$111:$C$211</c:f>
              <c:numCache>
                <c:ptCount val="101"/>
                <c:pt idx="0">
                  <c:v>40.704471588134766</c:v>
                </c:pt>
                <c:pt idx="1">
                  <c:v>41.041934967041016</c:v>
                </c:pt>
                <c:pt idx="2">
                  <c:v>42.14655303955078</c:v>
                </c:pt>
                <c:pt idx="3">
                  <c:v>43.42750549316406</c:v>
                </c:pt>
                <c:pt idx="4">
                  <c:v>44.942630767822266</c:v>
                </c:pt>
                <c:pt idx="5">
                  <c:v>46.67436981201172</c:v>
                </c:pt>
                <c:pt idx="6">
                  <c:v>46.78980255126953</c:v>
                </c:pt>
                <c:pt idx="7">
                  <c:v>47.61992263793945</c:v>
                </c:pt>
                <c:pt idx="8">
                  <c:v>48.45003890991211</c:v>
                </c:pt>
                <c:pt idx="9">
                  <c:v>49.2801628112793</c:v>
                </c:pt>
                <c:pt idx="10">
                  <c:v>50.11028289794922</c:v>
                </c:pt>
                <c:pt idx="11">
                  <c:v>51.287357330322266</c:v>
                </c:pt>
                <c:pt idx="12">
                  <c:v>52.46443176269531</c:v>
                </c:pt>
                <c:pt idx="13">
                  <c:v>53.641510009765625</c:v>
                </c:pt>
                <c:pt idx="14">
                  <c:v>54.818580627441406</c:v>
                </c:pt>
                <c:pt idx="15">
                  <c:v>55.995662689208984</c:v>
                </c:pt>
                <c:pt idx="16">
                  <c:v>57.17062759399414</c:v>
                </c:pt>
                <c:pt idx="17">
                  <c:v>58.3455924987793</c:v>
                </c:pt>
                <c:pt idx="18">
                  <c:v>59.52056121826172</c:v>
                </c:pt>
                <c:pt idx="19">
                  <c:v>60.69552993774414</c:v>
                </c:pt>
                <c:pt idx="20">
                  <c:v>61.8704948425293</c:v>
                </c:pt>
                <c:pt idx="21">
                  <c:v>63.44868469238281</c:v>
                </c:pt>
                <c:pt idx="22">
                  <c:v>65.02686309814453</c:v>
                </c:pt>
                <c:pt idx="23">
                  <c:v>66.60505676269531</c:v>
                </c:pt>
                <c:pt idx="24">
                  <c:v>68.18324279785156</c:v>
                </c:pt>
                <c:pt idx="25">
                  <c:v>69.76142120361328</c:v>
                </c:pt>
                <c:pt idx="26">
                  <c:v>71.3398208618164</c:v>
                </c:pt>
                <c:pt idx="27">
                  <c:v>72.91822052001953</c:v>
                </c:pt>
                <c:pt idx="28">
                  <c:v>74.49662017822266</c:v>
                </c:pt>
                <c:pt idx="29">
                  <c:v>76.07502746582031</c:v>
                </c:pt>
                <c:pt idx="30">
                  <c:v>77.6534194946289</c:v>
                </c:pt>
                <c:pt idx="31">
                  <c:v>79.50291442871094</c:v>
                </c:pt>
                <c:pt idx="32">
                  <c:v>81.3524169921875</c:v>
                </c:pt>
                <c:pt idx="33">
                  <c:v>83.20191192626953</c:v>
                </c:pt>
                <c:pt idx="34">
                  <c:v>85.05140686035156</c:v>
                </c:pt>
                <c:pt idx="35">
                  <c:v>86.90090942382812</c:v>
                </c:pt>
                <c:pt idx="36">
                  <c:v>88.75204467773438</c:v>
                </c:pt>
                <c:pt idx="37">
                  <c:v>90.60318756103516</c:v>
                </c:pt>
                <c:pt idx="38">
                  <c:v>92.45433044433594</c:v>
                </c:pt>
                <c:pt idx="39">
                  <c:v>94.30546569824219</c:v>
                </c:pt>
                <c:pt idx="40">
                  <c:v>96.15660858154297</c:v>
                </c:pt>
                <c:pt idx="41">
                  <c:v>98.09793853759766</c:v>
                </c:pt>
                <c:pt idx="42">
                  <c:v>100.03926086425781</c:v>
                </c:pt>
                <c:pt idx="43">
                  <c:v>101.9805908203125</c:v>
                </c:pt>
                <c:pt idx="44">
                  <c:v>103.92191314697266</c:v>
                </c:pt>
                <c:pt idx="45">
                  <c:v>105.86324310302734</c:v>
                </c:pt>
                <c:pt idx="46">
                  <c:v>107.8057632446289</c:v>
                </c:pt>
                <c:pt idx="47">
                  <c:v>109.748291015625</c:v>
                </c:pt>
                <c:pt idx="48">
                  <c:v>111.6908187866211</c:v>
                </c:pt>
                <c:pt idx="49">
                  <c:v>113.63333892822266</c:v>
                </c:pt>
                <c:pt idx="50">
                  <c:v>115.57586669921875</c:v>
                </c:pt>
                <c:pt idx="51">
                  <c:v>116.47025299072266</c:v>
                </c:pt>
                <c:pt idx="52">
                  <c:v>117.36463165283203</c:v>
                </c:pt>
                <c:pt idx="53">
                  <c:v>118.2590103149414</c:v>
                </c:pt>
                <c:pt idx="54">
                  <c:v>119.15339660644531</c:v>
                </c:pt>
                <c:pt idx="55">
                  <c:v>120.04778289794922</c:v>
                </c:pt>
                <c:pt idx="56">
                  <c:v>120.94380187988281</c:v>
                </c:pt>
                <c:pt idx="57">
                  <c:v>121.83982849121094</c:v>
                </c:pt>
                <c:pt idx="58">
                  <c:v>122.73584747314453</c:v>
                </c:pt>
                <c:pt idx="59">
                  <c:v>123.63186645507812</c:v>
                </c:pt>
                <c:pt idx="60">
                  <c:v>124.52789306640625</c:v>
                </c:pt>
                <c:pt idx="61">
                  <c:v>125.34852600097656</c:v>
                </c:pt>
                <c:pt idx="62">
                  <c:v>126.16915893554688</c:v>
                </c:pt>
                <c:pt idx="63">
                  <c:v>126.98978424072266</c:v>
                </c:pt>
                <c:pt idx="64">
                  <c:v>127.81041717529297</c:v>
                </c:pt>
                <c:pt idx="65">
                  <c:v>128.6310577392578</c:v>
                </c:pt>
                <c:pt idx="66">
                  <c:v>129.45169067382812</c:v>
                </c:pt>
                <c:pt idx="67">
                  <c:v>130.27232360839844</c:v>
                </c:pt>
                <c:pt idx="68">
                  <c:v>131.09295654296875</c:v>
                </c:pt>
                <c:pt idx="69">
                  <c:v>131.91358947753906</c:v>
                </c:pt>
                <c:pt idx="70">
                  <c:v>132.73422241210938</c:v>
                </c:pt>
                <c:pt idx="71">
                  <c:v>133.506591796875</c:v>
                </c:pt>
                <c:pt idx="72">
                  <c:v>134.2789764404297</c:v>
                </c:pt>
                <c:pt idx="73">
                  <c:v>135.0513458251953</c:v>
                </c:pt>
                <c:pt idx="74">
                  <c:v>135.82371520996094</c:v>
                </c:pt>
                <c:pt idx="75">
                  <c:v>136.59608459472656</c:v>
                </c:pt>
                <c:pt idx="76">
                  <c:v>137.36444091796875</c:v>
                </c:pt>
                <c:pt idx="77">
                  <c:v>138.13279724121094</c:v>
                </c:pt>
                <c:pt idx="78">
                  <c:v>138.90113830566406</c:v>
                </c:pt>
                <c:pt idx="79">
                  <c:v>139.66949462890625</c:v>
                </c:pt>
                <c:pt idx="80">
                  <c:v>140.43783569335938</c:v>
                </c:pt>
                <c:pt idx="81">
                  <c:v>140.731201171875</c:v>
                </c:pt>
                <c:pt idx="82">
                  <c:v>141.02455139160156</c:v>
                </c:pt>
                <c:pt idx="83">
                  <c:v>141.3179168701172</c:v>
                </c:pt>
                <c:pt idx="84">
                  <c:v>141.6112823486328</c:v>
                </c:pt>
                <c:pt idx="85">
                  <c:v>141.90463256835938</c:v>
                </c:pt>
                <c:pt idx="86">
                  <c:v>142.19451904296875</c:v>
                </c:pt>
                <c:pt idx="87">
                  <c:v>142.48440551757812</c:v>
                </c:pt>
                <c:pt idx="88">
                  <c:v>142.7742919921875</c:v>
                </c:pt>
                <c:pt idx="89">
                  <c:v>143.06417846679688</c:v>
                </c:pt>
                <c:pt idx="90">
                  <c:v>143.35406494140625</c:v>
                </c:pt>
                <c:pt idx="91">
                  <c:v>143.67153930664062</c:v>
                </c:pt>
                <c:pt idx="92">
                  <c:v>143.989013671875</c:v>
                </c:pt>
                <c:pt idx="93">
                  <c:v>144.30650329589844</c:v>
                </c:pt>
                <c:pt idx="94">
                  <c:v>144.62396240234375</c:v>
                </c:pt>
                <c:pt idx="95">
                  <c:v>144.9414520263672</c:v>
                </c:pt>
                <c:pt idx="96">
                  <c:v>145.25631713867188</c:v>
                </c:pt>
                <c:pt idx="97">
                  <c:v>145.57119750976562</c:v>
                </c:pt>
                <c:pt idx="98">
                  <c:v>145.88607788085938</c:v>
                </c:pt>
                <c:pt idx="99">
                  <c:v>146.20094299316406</c:v>
                </c:pt>
                <c:pt idx="100">
                  <c:v>146.5158233642578</c:v>
                </c:pt>
              </c:numCache>
            </c:numRef>
          </c:yVal>
          <c:smooth val="1"/>
        </c:ser>
        <c:ser>
          <c:idx val="1"/>
          <c:order val="1"/>
          <c:tx>
            <c:v>Confirmed Proposals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'Confirmed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'Confirmed Proposals'!$C$111:$C$211</c:f>
              <c:numCache>
                <c:ptCount val="101"/>
                <c:pt idx="0">
                  <c:v>40.704471588134766</c:v>
                </c:pt>
                <c:pt idx="1">
                  <c:v>41.041934967041016</c:v>
                </c:pt>
                <c:pt idx="2">
                  <c:v>42.14655303955078</c:v>
                </c:pt>
                <c:pt idx="3">
                  <c:v>43.42750549316406</c:v>
                </c:pt>
                <c:pt idx="4">
                  <c:v>44.942630767822266</c:v>
                </c:pt>
                <c:pt idx="5">
                  <c:v>46.67436981201172</c:v>
                </c:pt>
                <c:pt idx="6">
                  <c:v>46.78980255126953</c:v>
                </c:pt>
                <c:pt idx="7">
                  <c:v>47.61992263793945</c:v>
                </c:pt>
                <c:pt idx="8">
                  <c:v>48.45003890991211</c:v>
                </c:pt>
                <c:pt idx="9">
                  <c:v>49.2801628112793</c:v>
                </c:pt>
                <c:pt idx="10">
                  <c:v>50.044891357421875</c:v>
                </c:pt>
                <c:pt idx="11">
                  <c:v>50.359466552734375</c:v>
                </c:pt>
                <c:pt idx="12">
                  <c:v>50.71028518676758</c:v>
                </c:pt>
                <c:pt idx="13">
                  <c:v>51.10719680786133</c:v>
                </c:pt>
                <c:pt idx="14">
                  <c:v>51.518638610839844</c:v>
                </c:pt>
                <c:pt idx="15">
                  <c:v>51.9433479309082</c:v>
                </c:pt>
                <c:pt idx="16">
                  <c:v>52.37800216674805</c:v>
                </c:pt>
                <c:pt idx="17">
                  <c:v>52.823543548583984</c:v>
                </c:pt>
                <c:pt idx="18">
                  <c:v>53.33753204345703</c:v>
                </c:pt>
                <c:pt idx="19">
                  <c:v>53.85961151123047</c:v>
                </c:pt>
                <c:pt idx="20">
                  <c:v>54.388824462890625</c:v>
                </c:pt>
                <c:pt idx="21">
                  <c:v>55.335472106933594</c:v>
                </c:pt>
                <c:pt idx="22">
                  <c:v>56.22509002685547</c:v>
                </c:pt>
                <c:pt idx="23">
                  <c:v>57.13459396362305</c:v>
                </c:pt>
                <c:pt idx="24">
                  <c:v>58.06388473510742</c:v>
                </c:pt>
                <c:pt idx="25">
                  <c:v>59.01286315917969</c:v>
                </c:pt>
                <c:pt idx="26">
                  <c:v>59.95884704589844</c:v>
                </c:pt>
                <c:pt idx="27">
                  <c:v>60.923744201660156</c:v>
                </c:pt>
                <c:pt idx="28">
                  <c:v>61.907447814941406</c:v>
                </c:pt>
                <c:pt idx="29">
                  <c:v>62.90986251831055</c:v>
                </c:pt>
                <c:pt idx="30">
                  <c:v>63.93088150024414</c:v>
                </c:pt>
                <c:pt idx="31">
                  <c:v>65.11593627929688</c:v>
                </c:pt>
                <c:pt idx="32">
                  <c:v>66.08952331542969</c:v>
                </c:pt>
                <c:pt idx="33">
                  <c:v>67.07135772705078</c:v>
                </c:pt>
                <c:pt idx="34">
                  <c:v>68.06143188476562</c:v>
                </c:pt>
                <c:pt idx="35">
                  <c:v>69.05970764160156</c:v>
                </c:pt>
                <c:pt idx="36">
                  <c:v>69.94081115722656</c:v>
                </c:pt>
                <c:pt idx="37">
                  <c:v>70.82671356201172</c:v>
                </c:pt>
                <c:pt idx="38">
                  <c:v>71.71732330322266</c:v>
                </c:pt>
                <c:pt idx="39">
                  <c:v>72.61253356933594</c:v>
                </c:pt>
                <c:pt idx="40">
                  <c:v>73.51228332519531</c:v>
                </c:pt>
                <c:pt idx="41">
                  <c:v>74.4636001586914</c:v>
                </c:pt>
                <c:pt idx="42">
                  <c:v>75.41927337646484</c:v>
                </c:pt>
                <c:pt idx="43">
                  <c:v>76.37923431396484</c:v>
                </c:pt>
                <c:pt idx="44">
                  <c:v>77.34339904785156</c:v>
                </c:pt>
                <c:pt idx="45">
                  <c:v>78.31169891357422</c:v>
                </c:pt>
                <c:pt idx="46">
                  <c:v>79.2852554321289</c:v>
                </c:pt>
                <c:pt idx="47">
                  <c:v>80.2628173828125</c:v>
                </c:pt>
                <c:pt idx="48">
                  <c:v>81.24430847167969</c:v>
                </c:pt>
                <c:pt idx="49">
                  <c:v>82.22967529296875</c:v>
                </c:pt>
                <c:pt idx="50">
                  <c:v>83.21885681152344</c:v>
                </c:pt>
                <c:pt idx="51">
                  <c:v>83.72309112548828</c:v>
                </c:pt>
                <c:pt idx="52">
                  <c:v>84.22736358642578</c:v>
                </c:pt>
                <c:pt idx="53">
                  <c:v>84.731689453125</c:v>
                </c:pt>
                <c:pt idx="54">
                  <c:v>85.2360610961914</c:v>
                </c:pt>
                <c:pt idx="55">
                  <c:v>85.740478515625</c:v>
                </c:pt>
                <c:pt idx="56">
                  <c:v>86.24657440185547</c:v>
                </c:pt>
                <c:pt idx="57">
                  <c:v>86.75271606445312</c:v>
                </c:pt>
                <c:pt idx="58">
                  <c:v>87.25889587402344</c:v>
                </c:pt>
                <c:pt idx="59">
                  <c:v>87.76510620117188</c:v>
                </c:pt>
                <c:pt idx="60">
                  <c:v>88.27135467529297</c:v>
                </c:pt>
                <c:pt idx="61">
                  <c:v>88.74002075195312</c:v>
                </c:pt>
                <c:pt idx="62">
                  <c:v>89.20872497558594</c:v>
                </c:pt>
                <c:pt idx="63">
                  <c:v>89.67745208740234</c:v>
                </c:pt>
                <c:pt idx="64">
                  <c:v>90.1462173461914</c:v>
                </c:pt>
                <c:pt idx="65">
                  <c:v>90.61500549316406</c:v>
                </c:pt>
                <c:pt idx="66">
                  <c:v>91.08381652832031</c:v>
                </c:pt>
                <c:pt idx="67">
                  <c:v>91.55265808105469</c:v>
                </c:pt>
                <c:pt idx="68">
                  <c:v>92.02151489257812</c:v>
                </c:pt>
                <c:pt idx="69">
                  <c:v>92.49040222167969</c:v>
                </c:pt>
                <c:pt idx="70">
                  <c:v>92.95930480957031</c:v>
                </c:pt>
                <c:pt idx="71">
                  <c:v>93.40084838867188</c:v>
                </c:pt>
                <c:pt idx="72">
                  <c:v>93.84242248535156</c:v>
                </c:pt>
                <c:pt idx="73">
                  <c:v>94.28400421142578</c:v>
                </c:pt>
                <c:pt idx="74">
                  <c:v>94.72560119628906</c:v>
                </c:pt>
                <c:pt idx="75">
                  <c:v>95.1672134399414</c:v>
                </c:pt>
                <c:pt idx="76">
                  <c:v>95.60481262207031</c:v>
                </c:pt>
                <c:pt idx="77">
                  <c:v>96.04241943359375</c:v>
                </c:pt>
                <c:pt idx="78">
                  <c:v>96.48004150390625</c:v>
                </c:pt>
                <c:pt idx="79">
                  <c:v>96.91767883300781</c:v>
                </c:pt>
                <c:pt idx="80">
                  <c:v>97.35531616210938</c:v>
                </c:pt>
                <c:pt idx="81">
                  <c:v>97.52400207519531</c:v>
                </c:pt>
                <c:pt idx="82">
                  <c:v>97.69268798828125</c:v>
                </c:pt>
                <c:pt idx="83">
                  <c:v>97.86138916015625</c:v>
                </c:pt>
                <c:pt idx="84">
                  <c:v>98.03009033203125</c:v>
                </c:pt>
                <c:pt idx="85">
                  <c:v>98.19879913330078</c:v>
                </c:pt>
                <c:pt idx="86">
                  <c:v>98.3640365600586</c:v>
                </c:pt>
                <c:pt idx="87">
                  <c:v>98.52928161621094</c:v>
                </c:pt>
                <c:pt idx="88">
                  <c:v>98.69452667236328</c:v>
                </c:pt>
                <c:pt idx="89">
                  <c:v>98.85977935791016</c:v>
                </c:pt>
                <c:pt idx="90">
                  <c:v>99.0250244140625</c:v>
                </c:pt>
                <c:pt idx="91">
                  <c:v>99.20462036132812</c:v>
                </c:pt>
                <c:pt idx="92">
                  <c:v>99.38420867919922</c:v>
                </c:pt>
                <c:pt idx="93">
                  <c:v>99.56380462646484</c:v>
                </c:pt>
                <c:pt idx="94">
                  <c:v>99.74339294433594</c:v>
                </c:pt>
                <c:pt idx="95">
                  <c:v>99.92298889160156</c:v>
                </c:pt>
                <c:pt idx="96">
                  <c:v>100.0999755859375</c:v>
                </c:pt>
                <c:pt idx="97">
                  <c:v>100.27696228027344</c:v>
                </c:pt>
                <c:pt idx="98">
                  <c:v>100.45394897460938</c:v>
                </c:pt>
                <c:pt idx="99">
                  <c:v>100.63092803955078</c:v>
                </c:pt>
                <c:pt idx="100">
                  <c:v>100.80790710449219</c:v>
                </c:pt>
              </c:numCache>
            </c:numRef>
          </c:yVal>
          <c:smooth val="0"/>
        </c:ser>
        <c:ser>
          <c:idx val="3"/>
          <c:order val="2"/>
          <c:tx>
            <c:v>Potential proposals</c:v>
          </c:tx>
          <c:spPr>
            <a:ln w="381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'Potential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'Potential Proposals'!$C$111:$C$211</c:f>
              <c:numCache>
                <c:ptCount val="101"/>
                <c:pt idx="0">
                  <c:v>40.704471588134766</c:v>
                </c:pt>
                <c:pt idx="1">
                  <c:v>41.041934967041016</c:v>
                </c:pt>
                <c:pt idx="2">
                  <c:v>42.14655303955078</c:v>
                </c:pt>
                <c:pt idx="3">
                  <c:v>43.42750549316406</c:v>
                </c:pt>
                <c:pt idx="4">
                  <c:v>44.942630767822266</c:v>
                </c:pt>
                <c:pt idx="5">
                  <c:v>46.67436981201172</c:v>
                </c:pt>
                <c:pt idx="6">
                  <c:v>46.78980255126953</c:v>
                </c:pt>
                <c:pt idx="7">
                  <c:v>47.61992263793945</c:v>
                </c:pt>
                <c:pt idx="8">
                  <c:v>48.45003890991211</c:v>
                </c:pt>
                <c:pt idx="9">
                  <c:v>49.2801628112793</c:v>
                </c:pt>
                <c:pt idx="10">
                  <c:v>50.02422332763672</c:v>
                </c:pt>
                <c:pt idx="11">
                  <c:v>49.824520111083984</c:v>
                </c:pt>
                <c:pt idx="12">
                  <c:v>49.66839599609375</c:v>
                </c:pt>
                <c:pt idx="13">
                  <c:v>49.55891799926758</c:v>
                </c:pt>
                <c:pt idx="14">
                  <c:v>49.492347717285156</c:v>
                </c:pt>
                <c:pt idx="15">
                  <c:v>49.46848678588867</c:v>
                </c:pt>
                <c:pt idx="16">
                  <c:v>49.48507308959961</c:v>
                </c:pt>
                <c:pt idx="17">
                  <c:v>49.54412078857422</c:v>
                </c:pt>
                <c:pt idx="18">
                  <c:v>49.64559555053711</c:v>
                </c:pt>
                <c:pt idx="19">
                  <c:v>49.78950881958008</c:v>
                </c:pt>
                <c:pt idx="20">
                  <c:v>49.975929260253906</c:v>
                </c:pt>
                <c:pt idx="21">
                  <c:v>50.316226959228516</c:v>
                </c:pt>
                <c:pt idx="22">
                  <c:v>50.695682525634766</c:v>
                </c:pt>
                <c:pt idx="23">
                  <c:v>51.11408615112305</c:v>
                </c:pt>
                <c:pt idx="24">
                  <c:v>51.5712776184082</c:v>
                </c:pt>
                <c:pt idx="25">
                  <c:v>52.067169189453125</c:v>
                </c:pt>
                <c:pt idx="26">
                  <c:v>52.60009002685547</c:v>
                </c:pt>
                <c:pt idx="27">
                  <c:v>53.171695709228516</c:v>
                </c:pt>
                <c:pt idx="28">
                  <c:v>53.78206253051758</c:v>
                </c:pt>
                <c:pt idx="29">
                  <c:v>54.431331634521484</c:v>
                </c:pt>
                <c:pt idx="30">
                  <c:v>55.11968994140625</c:v>
                </c:pt>
                <c:pt idx="31">
                  <c:v>54.4428596496582</c:v>
                </c:pt>
                <c:pt idx="32">
                  <c:v>53.7946662902832</c:v>
                </c:pt>
                <c:pt idx="33">
                  <c:v>53.19156265258789</c:v>
                </c:pt>
                <c:pt idx="34">
                  <c:v>52.63172912597656</c:v>
                </c:pt>
                <c:pt idx="35">
                  <c:v>52.1134147644043</c:v>
                </c:pt>
                <c:pt idx="36">
                  <c:v>51.592567443847656</c:v>
                </c:pt>
                <c:pt idx="37">
                  <c:v>51.1093864440918</c:v>
                </c:pt>
                <c:pt idx="38">
                  <c:v>50.66232681274414</c:v>
                </c:pt>
                <c:pt idx="39">
                  <c:v>50.249908447265625</c:v>
                </c:pt>
                <c:pt idx="40">
                  <c:v>49.87071228027344</c:v>
                </c:pt>
                <c:pt idx="41">
                  <c:v>49.52817153930664</c:v>
                </c:pt>
                <c:pt idx="42">
                  <c:v>49.21619415283203</c:v>
                </c:pt>
                <c:pt idx="43">
                  <c:v>48.933528900146484</c:v>
                </c:pt>
                <c:pt idx="44">
                  <c:v>48.678985595703125</c:v>
                </c:pt>
                <c:pt idx="45">
                  <c:v>48.451416015625</c:v>
                </c:pt>
                <c:pt idx="46">
                  <c:v>48.25092315673828</c:v>
                </c:pt>
                <c:pt idx="47">
                  <c:v>48.07525634765625</c:v>
                </c:pt>
                <c:pt idx="48">
                  <c:v>47.92340850830078</c:v>
                </c:pt>
                <c:pt idx="49">
                  <c:v>47.79441452026367</c:v>
                </c:pt>
                <c:pt idx="50">
                  <c:v>47.68735122680664</c:v>
                </c:pt>
                <c:pt idx="51">
                  <c:v>47.8871955871582</c:v>
                </c:pt>
                <c:pt idx="52">
                  <c:v>48.087188720703125</c:v>
                </c:pt>
                <c:pt idx="53">
                  <c:v>48.287330627441406</c:v>
                </c:pt>
                <c:pt idx="54">
                  <c:v>48.487613677978516</c:v>
                </c:pt>
                <c:pt idx="55">
                  <c:v>48.68803024291992</c:v>
                </c:pt>
                <c:pt idx="56">
                  <c:v>48.89021682739258</c:v>
                </c:pt>
                <c:pt idx="57">
                  <c:v>49.092533111572266</c:v>
                </c:pt>
                <c:pt idx="58">
                  <c:v>49.29496765136719</c:v>
                </c:pt>
                <c:pt idx="59">
                  <c:v>49.49751663208008</c:v>
                </c:pt>
                <c:pt idx="60">
                  <c:v>49.70018005371094</c:v>
                </c:pt>
                <c:pt idx="61">
                  <c:v>49.8838005065918</c:v>
                </c:pt>
                <c:pt idx="62">
                  <c:v>50.06752014160156</c:v>
                </c:pt>
                <c:pt idx="63">
                  <c:v>50.251338958740234</c:v>
                </c:pt>
                <c:pt idx="64">
                  <c:v>50.43525314331055</c:v>
                </c:pt>
                <c:pt idx="65">
                  <c:v>50.619258880615234</c:v>
                </c:pt>
                <c:pt idx="66">
                  <c:v>50.803348541259766</c:v>
                </c:pt>
                <c:pt idx="67">
                  <c:v>50.987518310546875</c:v>
                </c:pt>
                <c:pt idx="68">
                  <c:v>51.17176055908203</c:v>
                </c:pt>
                <c:pt idx="69">
                  <c:v>51.356082916259766</c:v>
                </c:pt>
                <c:pt idx="70">
                  <c:v>51.540470123291016</c:v>
                </c:pt>
                <c:pt idx="71">
                  <c:v>51.71082305908203</c:v>
                </c:pt>
                <c:pt idx="72">
                  <c:v>51.88124084472656</c:v>
                </c:pt>
                <c:pt idx="73">
                  <c:v>52.05171585083008</c:v>
                </c:pt>
                <c:pt idx="74">
                  <c:v>52.22224426269531</c:v>
                </c:pt>
                <c:pt idx="75">
                  <c:v>52.392822265625</c:v>
                </c:pt>
                <c:pt idx="76">
                  <c:v>52.559425354003906</c:v>
                </c:pt>
                <c:pt idx="77">
                  <c:v>52.72607421875</c:v>
                </c:pt>
                <c:pt idx="78">
                  <c:v>52.892765045166016</c:v>
                </c:pt>
                <c:pt idx="79">
                  <c:v>53.05949401855469</c:v>
                </c:pt>
                <c:pt idx="80">
                  <c:v>53.226261138916016</c:v>
                </c:pt>
                <c:pt idx="81">
                  <c:v>53.299991607666016</c:v>
                </c:pt>
                <c:pt idx="82">
                  <c:v>53.373756408691406</c:v>
                </c:pt>
                <c:pt idx="83">
                  <c:v>53.44755172729492</c:v>
                </c:pt>
                <c:pt idx="84">
                  <c:v>53.52136993408203</c:v>
                </c:pt>
                <c:pt idx="85">
                  <c:v>53.59521484375</c:v>
                </c:pt>
                <c:pt idx="86">
                  <c:v>53.66560745239258</c:v>
                </c:pt>
                <c:pt idx="87">
                  <c:v>53.736019134521484</c:v>
                </c:pt>
                <c:pt idx="88">
                  <c:v>53.806453704833984</c:v>
                </c:pt>
                <c:pt idx="89">
                  <c:v>53.876895904541016</c:v>
                </c:pt>
                <c:pt idx="90">
                  <c:v>53.947357177734375</c:v>
                </c:pt>
                <c:pt idx="91">
                  <c:v>54.0208854675293</c:v>
                </c:pt>
                <c:pt idx="92">
                  <c:v>54.09442138671875</c:v>
                </c:pt>
                <c:pt idx="93">
                  <c:v>54.167964935302734</c:v>
                </c:pt>
                <c:pt idx="94">
                  <c:v>54.24151611328125</c:v>
                </c:pt>
                <c:pt idx="95">
                  <c:v>54.31507110595703</c:v>
                </c:pt>
                <c:pt idx="96">
                  <c:v>54.38602828979492</c:v>
                </c:pt>
                <c:pt idx="97">
                  <c:v>54.45698928833008</c:v>
                </c:pt>
                <c:pt idx="98">
                  <c:v>54.52794647216797</c:v>
                </c:pt>
                <c:pt idx="99">
                  <c:v>54.59890365600586</c:v>
                </c:pt>
                <c:pt idx="100">
                  <c:v>54.66986083984375</c:v>
                </c:pt>
              </c:numCache>
            </c:numRef>
          </c:yVal>
          <c:smooth val="0"/>
        </c:ser>
        <c:ser>
          <c:idx val="2"/>
          <c:order val="3"/>
          <c:tx>
            <c:v>2 Degree Path</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'Low Emissions Path'!$A$111:$A$211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'Low Emissions Path'!$C$111:$C$211</c:f>
              <c:numCache>
                <c:ptCount val="101"/>
                <c:pt idx="0">
                  <c:v>40.704471588134766</c:v>
                </c:pt>
                <c:pt idx="1">
                  <c:v>41.041934967041016</c:v>
                </c:pt>
                <c:pt idx="2">
                  <c:v>42.14655303955078</c:v>
                </c:pt>
                <c:pt idx="3">
                  <c:v>43.42750549316406</c:v>
                </c:pt>
                <c:pt idx="4">
                  <c:v>44.942630767822266</c:v>
                </c:pt>
                <c:pt idx="5">
                  <c:v>46.67436981201172</c:v>
                </c:pt>
                <c:pt idx="6">
                  <c:v>46.78980255126953</c:v>
                </c:pt>
                <c:pt idx="7">
                  <c:v>47.61992263793945</c:v>
                </c:pt>
                <c:pt idx="8">
                  <c:v>48.45003890991211</c:v>
                </c:pt>
                <c:pt idx="9">
                  <c:v>49.2801628112793</c:v>
                </c:pt>
                <c:pt idx="10">
                  <c:v>50.11028289794922</c:v>
                </c:pt>
                <c:pt idx="11">
                  <c:v>51.287357330322266</c:v>
                </c:pt>
                <c:pt idx="12">
                  <c:v>52.46443176269531</c:v>
                </c:pt>
                <c:pt idx="13">
                  <c:v>51.68215560913086</c:v>
                </c:pt>
                <c:pt idx="14">
                  <c:v>50.96097183227539</c:v>
                </c:pt>
                <c:pt idx="15">
                  <c:v>50.29717254638672</c:v>
                </c:pt>
                <c:pt idx="16">
                  <c:v>49.68519592285156</c:v>
                </c:pt>
                <c:pt idx="17">
                  <c:v>49.123939514160156</c:v>
                </c:pt>
                <c:pt idx="18">
                  <c:v>48.610408782958984</c:v>
                </c:pt>
                <c:pt idx="19">
                  <c:v>48.14181900024414</c:v>
                </c:pt>
                <c:pt idx="20">
                  <c:v>47.715572357177734</c:v>
                </c:pt>
                <c:pt idx="21">
                  <c:v>46.180625915527344</c:v>
                </c:pt>
                <c:pt idx="22">
                  <c:v>44.70557403564453</c:v>
                </c:pt>
                <c:pt idx="23">
                  <c:v>43.287994384765625</c:v>
                </c:pt>
                <c:pt idx="24">
                  <c:v>41.92556381225586</c:v>
                </c:pt>
                <c:pt idx="25">
                  <c:v>40.616058349609375</c:v>
                </c:pt>
                <c:pt idx="26">
                  <c:v>39.35755920410156</c:v>
                </c:pt>
                <c:pt idx="27">
                  <c:v>38.147804260253906</c:v>
                </c:pt>
                <c:pt idx="28">
                  <c:v>36.98483657836914</c:v>
                </c:pt>
                <c:pt idx="29">
                  <c:v>35.86677932739258</c:v>
                </c:pt>
                <c:pt idx="30">
                  <c:v>34.79182434082031</c:v>
                </c:pt>
                <c:pt idx="31">
                  <c:v>33.75971984863281</c:v>
                </c:pt>
                <c:pt idx="32">
                  <c:v>32.76734161376953</c:v>
                </c:pt>
                <c:pt idx="33">
                  <c:v>31.81309700012207</c:v>
                </c:pt>
                <c:pt idx="34">
                  <c:v>30.895463943481445</c:v>
                </c:pt>
                <c:pt idx="35">
                  <c:v>30.012983322143555</c:v>
                </c:pt>
                <c:pt idx="36">
                  <c:v>29.165897369384766</c:v>
                </c:pt>
                <c:pt idx="37">
                  <c:v>28.35122299194336</c:v>
                </c:pt>
                <c:pt idx="38">
                  <c:v>27.567670822143555</c:v>
                </c:pt>
                <c:pt idx="39">
                  <c:v>26.814006805419922</c:v>
                </c:pt>
                <c:pt idx="40">
                  <c:v>26.089048385620117</c:v>
                </c:pt>
                <c:pt idx="41">
                  <c:v>25.39299201965332</c:v>
                </c:pt>
                <c:pt idx="42">
                  <c:v>24.723413467407227</c:v>
                </c:pt>
                <c:pt idx="43">
                  <c:v>24.079273223876953</c:v>
                </c:pt>
                <c:pt idx="44">
                  <c:v>23.459564208984375</c:v>
                </c:pt>
                <c:pt idx="45">
                  <c:v>22.86332893371582</c:v>
                </c:pt>
                <c:pt idx="46">
                  <c:v>22.290842056274414</c:v>
                </c:pt>
                <c:pt idx="47">
                  <c:v>21.740020751953125</c:v>
                </c:pt>
                <c:pt idx="48">
                  <c:v>21.210018157958984</c:v>
                </c:pt>
                <c:pt idx="49">
                  <c:v>20.700016021728516</c:v>
                </c:pt>
                <c:pt idx="50">
                  <c:v>20.209238052368164</c:v>
                </c:pt>
                <c:pt idx="51">
                  <c:v>20.22572135925293</c:v>
                </c:pt>
                <c:pt idx="52">
                  <c:v>20.242204666137695</c:v>
                </c:pt>
                <c:pt idx="53">
                  <c:v>20.25868797302246</c:v>
                </c:pt>
                <c:pt idx="54">
                  <c:v>20.275171279907227</c:v>
                </c:pt>
                <c:pt idx="55">
                  <c:v>20.291654586791992</c:v>
                </c:pt>
                <c:pt idx="56">
                  <c:v>20.309776306152344</c:v>
                </c:pt>
                <c:pt idx="57">
                  <c:v>20.327899932861328</c:v>
                </c:pt>
                <c:pt idx="58">
                  <c:v>20.34602165222168</c:v>
                </c:pt>
                <c:pt idx="59">
                  <c:v>20.364145278930664</c:v>
                </c:pt>
                <c:pt idx="60">
                  <c:v>20.38226890563965</c:v>
                </c:pt>
                <c:pt idx="61">
                  <c:v>20.401575088500977</c:v>
                </c:pt>
                <c:pt idx="62">
                  <c:v>20.420881271362305</c:v>
                </c:pt>
                <c:pt idx="63">
                  <c:v>20.440189361572266</c:v>
                </c:pt>
                <c:pt idx="64">
                  <c:v>20.459495544433594</c:v>
                </c:pt>
                <c:pt idx="65">
                  <c:v>20.478801727294922</c:v>
                </c:pt>
                <c:pt idx="66">
                  <c:v>20.498109817504883</c:v>
                </c:pt>
                <c:pt idx="67">
                  <c:v>20.517417907714844</c:v>
                </c:pt>
                <c:pt idx="68">
                  <c:v>20.536724090576172</c:v>
                </c:pt>
                <c:pt idx="69">
                  <c:v>20.556032180786133</c:v>
                </c:pt>
                <c:pt idx="70">
                  <c:v>20.575340270996094</c:v>
                </c:pt>
                <c:pt idx="71">
                  <c:v>20.59234619140625</c:v>
                </c:pt>
                <c:pt idx="72">
                  <c:v>20.609350204467773</c:v>
                </c:pt>
                <c:pt idx="73">
                  <c:v>20.62635612487793</c:v>
                </c:pt>
                <c:pt idx="74">
                  <c:v>20.643362045288086</c:v>
                </c:pt>
                <c:pt idx="75">
                  <c:v>20.660367965698242</c:v>
                </c:pt>
                <c:pt idx="76">
                  <c:v>20.6733455657959</c:v>
                </c:pt>
                <c:pt idx="77">
                  <c:v>20.686325073242188</c:v>
                </c:pt>
                <c:pt idx="78">
                  <c:v>20.699304580688477</c:v>
                </c:pt>
                <c:pt idx="79">
                  <c:v>20.712282180786133</c:v>
                </c:pt>
                <c:pt idx="80">
                  <c:v>20.725261688232422</c:v>
                </c:pt>
                <c:pt idx="81">
                  <c:v>20.734142303466797</c:v>
                </c:pt>
                <c:pt idx="82">
                  <c:v>20.743022918701172</c:v>
                </c:pt>
                <c:pt idx="83">
                  <c:v>20.751903533935547</c:v>
                </c:pt>
                <c:pt idx="84">
                  <c:v>20.760784149169922</c:v>
                </c:pt>
                <c:pt idx="85">
                  <c:v>20.769664764404297</c:v>
                </c:pt>
                <c:pt idx="86">
                  <c:v>20.775074005126953</c:v>
                </c:pt>
                <c:pt idx="87">
                  <c:v>20.780485153198242</c:v>
                </c:pt>
                <c:pt idx="88">
                  <c:v>20.7858943939209</c:v>
                </c:pt>
                <c:pt idx="89">
                  <c:v>20.791303634643555</c:v>
                </c:pt>
                <c:pt idx="90">
                  <c:v>20.79671287536621</c:v>
                </c:pt>
                <c:pt idx="91">
                  <c:v>20.799314498901367</c:v>
                </c:pt>
                <c:pt idx="92">
                  <c:v>20.801916122436523</c:v>
                </c:pt>
                <c:pt idx="93">
                  <c:v>20.80451774597168</c:v>
                </c:pt>
                <c:pt idx="94">
                  <c:v>20.807119369506836</c:v>
                </c:pt>
                <c:pt idx="95">
                  <c:v>20.809720993041992</c:v>
                </c:pt>
                <c:pt idx="96">
                  <c:v>20.809720993041992</c:v>
                </c:pt>
                <c:pt idx="97">
                  <c:v>20.809720993041992</c:v>
                </c:pt>
                <c:pt idx="98">
                  <c:v>20.809720993041992</c:v>
                </c:pt>
                <c:pt idx="99">
                  <c:v>20.809720993041992</c:v>
                </c:pt>
                <c:pt idx="100">
                  <c:v>20.809720993041992</c:v>
                </c:pt>
              </c:numCache>
            </c:numRef>
          </c:yVal>
          <c:smooth val="0"/>
        </c:ser>
        <c:axId val="40057329"/>
        <c:axId val="24971642"/>
      </c:scatterChart>
      <c:valAx>
        <c:axId val="40057329"/>
        <c:scaling>
          <c:orientation val="minMax"/>
          <c:max val="2100"/>
          <c:min val="200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24971642"/>
        <c:crosses val="autoZero"/>
        <c:crossBetween val="midCat"/>
        <c:dispUnits/>
      </c:valAx>
      <c:valAx>
        <c:axId val="24971642"/>
        <c:scaling>
          <c:orientation val="minMax"/>
          <c:max val="150"/>
          <c:min val="0"/>
        </c:scaling>
        <c:axPos val="l"/>
        <c:title>
          <c:tx>
            <c:rich>
              <a:bodyPr vert="horz" rot="-5400000" anchor="ctr"/>
              <a:lstStyle/>
              <a:p>
                <a:pPr algn="ctr">
                  <a:defRPr/>
                </a:pPr>
                <a:r>
                  <a:rPr lang="en-US" cap="none" sz="1800" b="1" i="0" u="none" baseline="0"/>
                  <a:t>Billion tons CO2e per year</a:t>
                </a:r>
              </a:p>
            </c:rich>
          </c:tx>
          <c:layout>
            <c:manualLayout>
              <c:xMode val="factor"/>
              <c:yMode val="factor"/>
              <c:x val="-0.0345"/>
              <c:y val="0"/>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40057329"/>
        <c:crosses val="autoZero"/>
        <c:crossBetween val="midCat"/>
        <c:dispUnits/>
        <c:majorUnit val="5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rPr>
              <a:t>CO2e Concentrations</a:t>
            </a:r>
          </a:p>
        </c:rich>
      </c:tx>
      <c:layout>
        <c:manualLayout>
          <c:xMode val="factor"/>
          <c:yMode val="factor"/>
          <c:x val="0.042"/>
          <c:y val="0.22575"/>
        </c:manualLayout>
      </c:layout>
      <c:spPr>
        <a:noFill/>
        <a:ln>
          <a:noFill/>
        </a:ln>
      </c:spPr>
    </c:title>
    <c:plotArea>
      <c:layout>
        <c:manualLayout>
          <c:xMode val="edge"/>
          <c:yMode val="edge"/>
          <c:x val="0.121"/>
          <c:y val="0.63225"/>
          <c:w val="0.7535"/>
          <c:h val="0.32375"/>
        </c:manualLayout>
      </c:layout>
      <c:scatterChart>
        <c:scatterStyle val="lineMarker"/>
        <c:varyColors val="0"/>
        <c:ser>
          <c:idx val="0"/>
          <c:order val="0"/>
          <c:tx>
            <c:v>BAU</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BAU!$A$111:$A$211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BAU!$E$111:$E$211</c:f>
              <c:numCache>
                <c:ptCount val="101"/>
                <c:pt idx="0">
                  <c:v>378.31622314453125</c:v>
                </c:pt>
                <c:pt idx="1">
                  <c:v>380.1793518066406</c:v>
                </c:pt>
                <c:pt idx="2">
                  <c:v>382.01605224609375</c:v>
                </c:pt>
                <c:pt idx="3">
                  <c:v>383.9322814941406</c:v>
                </c:pt>
                <c:pt idx="4">
                  <c:v>386.0457763671875</c:v>
                </c:pt>
                <c:pt idx="5">
                  <c:v>388.30584716796875</c:v>
                </c:pt>
                <c:pt idx="6">
                  <c:v>390.6029052734375</c:v>
                </c:pt>
                <c:pt idx="7">
                  <c:v>392.96484375</c:v>
                </c:pt>
                <c:pt idx="8">
                  <c:v>395.4087219238281</c:v>
                </c:pt>
                <c:pt idx="9">
                  <c:v>397.916259765625</c:v>
                </c:pt>
                <c:pt idx="10">
                  <c:v>400.5990905761719</c:v>
                </c:pt>
                <c:pt idx="11">
                  <c:v>403.6263427734375</c:v>
                </c:pt>
                <c:pt idx="12">
                  <c:v>406.9644470214844</c:v>
                </c:pt>
                <c:pt idx="13">
                  <c:v>410.4385070800781</c:v>
                </c:pt>
                <c:pt idx="14">
                  <c:v>414.0449523925781</c:v>
                </c:pt>
                <c:pt idx="15">
                  <c:v>417.7691650390625</c:v>
                </c:pt>
                <c:pt idx="16">
                  <c:v>421.6122131347656</c:v>
                </c:pt>
                <c:pt idx="17">
                  <c:v>425.5838928222656</c:v>
                </c:pt>
                <c:pt idx="18">
                  <c:v>429.6776123046875</c:v>
                </c:pt>
                <c:pt idx="19">
                  <c:v>433.8883361816406</c:v>
                </c:pt>
                <c:pt idx="20">
                  <c:v>438.1694030761719</c:v>
                </c:pt>
                <c:pt idx="21">
                  <c:v>442.5089416503906</c:v>
                </c:pt>
                <c:pt idx="22">
                  <c:v>446.9998779296875</c:v>
                </c:pt>
                <c:pt idx="23">
                  <c:v>451.6783752441406</c:v>
                </c:pt>
                <c:pt idx="24">
                  <c:v>456.5345458984375</c:v>
                </c:pt>
                <c:pt idx="25">
                  <c:v>461.5682678222656</c:v>
                </c:pt>
                <c:pt idx="26">
                  <c:v>466.75592041015625</c:v>
                </c:pt>
                <c:pt idx="27">
                  <c:v>472.0965270996094</c:v>
                </c:pt>
                <c:pt idx="28">
                  <c:v>477.6182556152344</c:v>
                </c:pt>
                <c:pt idx="29">
                  <c:v>483.311279296875</c:v>
                </c:pt>
                <c:pt idx="30">
                  <c:v>489.3586730957031</c:v>
                </c:pt>
                <c:pt idx="31">
                  <c:v>495.98211669921875</c:v>
                </c:pt>
                <c:pt idx="32">
                  <c:v>503.1101989746094</c:v>
                </c:pt>
                <c:pt idx="33">
                  <c:v>510.45733642578125</c:v>
                </c:pt>
                <c:pt idx="34">
                  <c:v>518.0277709960938</c:v>
                </c:pt>
                <c:pt idx="35">
                  <c:v>525.834228515625</c:v>
                </c:pt>
                <c:pt idx="36">
                  <c:v>533.73046875</c:v>
                </c:pt>
                <c:pt idx="37">
                  <c:v>541.8614501953125</c:v>
                </c:pt>
                <c:pt idx="38">
                  <c:v>550.2274169921875</c:v>
                </c:pt>
                <c:pt idx="39">
                  <c:v>558.8172607421875</c:v>
                </c:pt>
                <c:pt idx="40">
                  <c:v>567.8717651367188</c:v>
                </c:pt>
                <c:pt idx="41">
                  <c:v>577.630859375</c:v>
                </c:pt>
                <c:pt idx="42">
                  <c:v>588.0404663085938</c:v>
                </c:pt>
                <c:pt idx="43">
                  <c:v>598.7123413085938</c:v>
                </c:pt>
                <c:pt idx="44">
                  <c:v>609.6929321289062</c:v>
                </c:pt>
                <c:pt idx="45">
                  <c:v>620.9525756835938</c:v>
                </c:pt>
                <c:pt idx="46">
                  <c:v>632.529541015625</c:v>
                </c:pt>
                <c:pt idx="47">
                  <c:v>644.4146728515625</c:v>
                </c:pt>
                <c:pt idx="48">
                  <c:v>656.6126708984375</c:v>
                </c:pt>
                <c:pt idx="49">
                  <c:v>669.1396484375</c:v>
                </c:pt>
                <c:pt idx="50">
                  <c:v>682.2626953125</c:v>
                </c:pt>
                <c:pt idx="51">
                  <c:v>695.8197021484375</c:v>
                </c:pt>
                <c:pt idx="52">
                  <c:v>709.3597412109375</c:v>
                </c:pt>
                <c:pt idx="53">
                  <c:v>723.0867919921875</c:v>
                </c:pt>
                <c:pt idx="54">
                  <c:v>737.0067138671875</c:v>
                </c:pt>
                <c:pt idx="55">
                  <c:v>751.1367797851562</c:v>
                </c:pt>
                <c:pt idx="56">
                  <c:v>765.5783081054688</c:v>
                </c:pt>
                <c:pt idx="57">
                  <c:v>780.2437744140625</c:v>
                </c:pt>
                <c:pt idx="58">
                  <c:v>795.18408203125</c:v>
                </c:pt>
                <c:pt idx="59">
                  <c:v>810.37451171875</c:v>
                </c:pt>
                <c:pt idx="60">
                  <c:v>825.45947265625</c:v>
                </c:pt>
                <c:pt idx="61">
                  <c:v>840.1248779296875</c:v>
                </c:pt>
                <c:pt idx="62">
                  <c:v>854.5574340820312</c:v>
                </c:pt>
                <c:pt idx="63">
                  <c:v>869.160400390625</c:v>
                </c:pt>
                <c:pt idx="64">
                  <c:v>883.9529418945312</c:v>
                </c:pt>
                <c:pt idx="65">
                  <c:v>898.94580078125</c:v>
                </c:pt>
                <c:pt idx="66">
                  <c:v>914.1834106445312</c:v>
                </c:pt>
                <c:pt idx="67">
                  <c:v>929.66748046875</c:v>
                </c:pt>
                <c:pt idx="68">
                  <c:v>945.3593139648438</c:v>
                </c:pt>
                <c:pt idx="69">
                  <c:v>961.2684326171875</c:v>
                </c:pt>
                <c:pt idx="70">
                  <c:v>976.9154663085938</c:v>
                </c:pt>
                <c:pt idx="71">
                  <c:v>991.8463745117188</c:v>
                </c:pt>
                <c:pt idx="72">
                  <c:v>1006.4586181640625</c:v>
                </c:pt>
                <c:pt idx="73">
                  <c:v>1021.1995239257812</c:v>
                </c:pt>
                <c:pt idx="74">
                  <c:v>1036.093994140625</c:v>
                </c:pt>
                <c:pt idx="75">
                  <c:v>1051.1322021484375</c:v>
                </c:pt>
                <c:pt idx="76">
                  <c:v>1066.3997802734375</c:v>
                </c:pt>
                <c:pt idx="77">
                  <c:v>1081.8013916015625</c:v>
                </c:pt>
                <c:pt idx="78">
                  <c:v>1097.3658447265625</c:v>
                </c:pt>
                <c:pt idx="79">
                  <c:v>1113.1217041015625</c:v>
                </c:pt>
                <c:pt idx="80">
                  <c:v>1128.8284912109375</c:v>
                </c:pt>
                <c:pt idx="81">
                  <c:v>1143.3558349609375</c:v>
                </c:pt>
                <c:pt idx="82">
                  <c:v>1156.835205078125</c:v>
                </c:pt>
                <c:pt idx="83">
                  <c:v>1170.3282470703125</c:v>
                </c:pt>
                <c:pt idx="84">
                  <c:v>1183.8421630859375</c:v>
                </c:pt>
                <c:pt idx="85">
                  <c:v>1197.3641357421875</c:v>
                </c:pt>
                <c:pt idx="86">
                  <c:v>1210.9437255859375</c:v>
                </c:pt>
                <c:pt idx="87">
                  <c:v>1224.59912109375</c:v>
                </c:pt>
                <c:pt idx="88">
                  <c:v>1238.2476806640625</c:v>
                </c:pt>
                <c:pt idx="89">
                  <c:v>1251.9169921875</c:v>
                </c:pt>
                <c:pt idx="90">
                  <c:v>1265.6678466796875</c:v>
                </c:pt>
                <c:pt idx="91">
                  <c:v>1279.5889892578125</c:v>
                </c:pt>
                <c:pt idx="92">
                  <c:v>1293.614501953125</c:v>
                </c:pt>
                <c:pt idx="93">
                  <c:v>1307.7657470703125</c:v>
                </c:pt>
                <c:pt idx="94">
                  <c:v>1322.1182861328125</c:v>
                </c:pt>
                <c:pt idx="95">
                  <c:v>1336.5687255859375</c:v>
                </c:pt>
                <c:pt idx="96">
                  <c:v>1351.119384765625</c:v>
                </c:pt>
                <c:pt idx="97">
                  <c:v>1365.7503662109375</c:v>
                </c:pt>
                <c:pt idx="98">
                  <c:v>1380.416015625</c:v>
                </c:pt>
                <c:pt idx="99">
                  <c:v>1395.1741943359375</c:v>
                </c:pt>
                <c:pt idx="100">
                  <c:v>1409.9791259765625</c:v>
                </c:pt>
              </c:numCache>
            </c:numRef>
          </c:yVal>
          <c:smooth val="1"/>
        </c:ser>
        <c:ser>
          <c:idx val="1"/>
          <c:order val="1"/>
          <c:tx>
            <c:v>Confirmed Proposals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'Confirmed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'Confirmed Proposals'!$E$111:$E$211</c:f>
              <c:numCache>
                <c:ptCount val="101"/>
                <c:pt idx="0">
                  <c:v>378.31622314453125</c:v>
                </c:pt>
                <c:pt idx="1">
                  <c:v>380.1793518066406</c:v>
                </c:pt>
                <c:pt idx="2">
                  <c:v>382.01605224609375</c:v>
                </c:pt>
                <c:pt idx="3">
                  <c:v>383.9322814941406</c:v>
                </c:pt>
                <c:pt idx="4">
                  <c:v>386.0457763671875</c:v>
                </c:pt>
                <c:pt idx="5">
                  <c:v>388.30584716796875</c:v>
                </c:pt>
                <c:pt idx="6">
                  <c:v>390.6029052734375</c:v>
                </c:pt>
                <c:pt idx="7">
                  <c:v>392.96484375</c:v>
                </c:pt>
                <c:pt idx="8">
                  <c:v>395.4087219238281</c:v>
                </c:pt>
                <c:pt idx="9">
                  <c:v>397.916259765625</c:v>
                </c:pt>
                <c:pt idx="10">
                  <c:v>400.595947265625</c:v>
                </c:pt>
                <c:pt idx="11">
                  <c:v>403.5585632324219</c:v>
                </c:pt>
                <c:pt idx="12">
                  <c:v>406.6938781738281</c:v>
                </c:pt>
                <c:pt idx="13">
                  <c:v>409.8405456542969</c:v>
                </c:pt>
                <c:pt idx="14">
                  <c:v>413.0072021484375</c:v>
                </c:pt>
                <c:pt idx="15">
                  <c:v>416.18658447265625</c:v>
                </c:pt>
                <c:pt idx="16">
                  <c:v>419.3863220214844</c:v>
                </c:pt>
                <c:pt idx="17">
                  <c:v>422.6217041015625</c:v>
                </c:pt>
                <c:pt idx="18">
                  <c:v>425.8939514160156</c:v>
                </c:pt>
                <c:pt idx="19">
                  <c:v>429.20672607421875</c:v>
                </c:pt>
                <c:pt idx="20">
                  <c:v>432.5172119140625</c:v>
                </c:pt>
                <c:pt idx="21">
                  <c:v>435.817626953125</c:v>
                </c:pt>
                <c:pt idx="22">
                  <c:v>439.1868591308594</c:v>
                </c:pt>
                <c:pt idx="23">
                  <c:v>442.6627502441406</c:v>
                </c:pt>
                <c:pt idx="24">
                  <c:v>446.2397766113281</c:v>
                </c:pt>
                <c:pt idx="25">
                  <c:v>449.9215087890625</c:v>
                </c:pt>
                <c:pt idx="26">
                  <c:v>453.6869201660156</c:v>
                </c:pt>
                <c:pt idx="27">
                  <c:v>457.53594970703125</c:v>
                </c:pt>
                <c:pt idx="28">
                  <c:v>461.4988098144531</c:v>
                </c:pt>
                <c:pt idx="29">
                  <c:v>465.56842041015625</c:v>
                </c:pt>
                <c:pt idx="30">
                  <c:v>469.9228820800781</c:v>
                </c:pt>
                <c:pt idx="31">
                  <c:v>474.7671203613281</c:v>
                </c:pt>
                <c:pt idx="32">
                  <c:v>480.0049743652344</c:v>
                </c:pt>
                <c:pt idx="33">
                  <c:v>485.3414611816406</c:v>
                </c:pt>
                <c:pt idx="34">
                  <c:v>490.7829284667969</c:v>
                </c:pt>
                <c:pt idx="35">
                  <c:v>496.3431396484375</c:v>
                </c:pt>
                <c:pt idx="36">
                  <c:v>501.8778381347656</c:v>
                </c:pt>
                <c:pt idx="37">
                  <c:v>507.5126647949219</c:v>
                </c:pt>
                <c:pt idx="38">
                  <c:v>513.2487182617188</c:v>
                </c:pt>
                <c:pt idx="39">
                  <c:v>519.0761108398438</c:v>
                </c:pt>
                <c:pt idx="40">
                  <c:v>525.2178344726562</c:v>
                </c:pt>
                <c:pt idx="41">
                  <c:v>531.8895874023438</c:v>
                </c:pt>
                <c:pt idx="42">
                  <c:v>539.0322265625</c:v>
                </c:pt>
                <c:pt idx="43">
                  <c:v>546.2860107421875</c:v>
                </c:pt>
                <c:pt idx="44">
                  <c:v>553.6921997070312</c:v>
                </c:pt>
                <c:pt idx="45">
                  <c:v>561.2222290039062</c:v>
                </c:pt>
                <c:pt idx="46">
                  <c:v>568.9091796875</c:v>
                </c:pt>
                <c:pt idx="47">
                  <c:v>576.7428588867188</c:v>
                </c:pt>
                <c:pt idx="48">
                  <c:v>584.7255249023438</c:v>
                </c:pt>
                <c:pt idx="49">
                  <c:v>592.869384765625</c:v>
                </c:pt>
                <c:pt idx="50">
                  <c:v>601.4074096679688</c:v>
                </c:pt>
                <c:pt idx="51">
                  <c:v>610.2279052734375</c:v>
                </c:pt>
                <c:pt idx="52">
                  <c:v>618.9912109375</c:v>
                </c:pt>
                <c:pt idx="53">
                  <c:v>627.8719482421875</c:v>
                </c:pt>
                <c:pt idx="54">
                  <c:v>636.8709716796875</c:v>
                </c:pt>
                <c:pt idx="55">
                  <c:v>645.9989624023438</c:v>
                </c:pt>
                <c:pt idx="56">
                  <c:v>655.3387451171875</c:v>
                </c:pt>
                <c:pt idx="57">
                  <c:v>664.8111572265625</c:v>
                </c:pt>
                <c:pt idx="58">
                  <c:v>674.4557495117188</c:v>
                </c:pt>
                <c:pt idx="59">
                  <c:v>684.2478637695312</c:v>
                </c:pt>
                <c:pt idx="60">
                  <c:v>693.8854370117188</c:v>
                </c:pt>
                <c:pt idx="61">
                  <c:v>703.1121215820312</c:v>
                </c:pt>
                <c:pt idx="62">
                  <c:v>712.096923828125</c:v>
                </c:pt>
                <c:pt idx="63">
                  <c:v>721.1761474609375</c:v>
                </c:pt>
                <c:pt idx="64">
                  <c:v>730.3630981445312</c:v>
                </c:pt>
                <c:pt idx="65">
                  <c:v>739.6641845703125</c:v>
                </c:pt>
                <c:pt idx="66">
                  <c:v>749.1133422851562</c:v>
                </c:pt>
                <c:pt idx="67">
                  <c:v>758.709228515625</c:v>
                </c:pt>
                <c:pt idx="68">
                  <c:v>768.4180297851562</c:v>
                </c:pt>
                <c:pt idx="69">
                  <c:v>778.2452392578125</c:v>
                </c:pt>
                <c:pt idx="70">
                  <c:v>787.8023071289062</c:v>
                </c:pt>
                <c:pt idx="71">
                  <c:v>796.7291259765625</c:v>
                </c:pt>
                <c:pt idx="72">
                  <c:v>805.3535766601562</c:v>
                </c:pt>
                <c:pt idx="73">
                  <c:v>814.0350952148438</c:v>
                </c:pt>
                <c:pt idx="74">
                  <c:v>822.7923583984375</c:v>
                </c:pt>
                <c:pt idx="75">
                  <c:v>831.6163940429688</c:v>
                </c:pt>
                <c:pt idx="76">
                  <c:v>840.5736083984375</c:v>
                </c:pt>
                <c:pt idx="77">
                  <c:v>849.587158203125</c:v>
                </c:pt>
                <c:pt idx="78">
                  <c:v>858.6788940429688</c:v>
                </c:pt>
                <c:pt idx="79">
                  <c:v>867.8699340820312</c:v>
                </c:pt>
                <c:pt idx="80">
                  <c:v>876.9723510742188</c:v>
                </c:pt>
                <c:pt idx="81">
                  <c:v>885.1222534179688</c:v>
                </c:pt>
                <c:pt idx="82">
                  <c:v>892.4476318359375</c:v>
                </c:pt>
                <c:pt idx="83">
                  <c:v>899.7722778320312</c:v>
                </c:pt>
                <c:pt idx="84">
                  <c:v>907.1005859375</c:v>
                </c:pt>
                <c:pt idx="85">
                  <c:v>914.4220581054688</c:v>
                </c:pt>
                <c:pt idx="86">
                  <c:v>921.7734985351562</c:v>
                </c:pt>
                <c:pt idx="87">
                  <c:v>929.16796875</c:v>
                </c:pt>
                <c:pt idx="88">
                  <c:v>936.5416259765625</c:v>
                </c:pt>
                <c:pt idx="89">
                  <c:v>943.9151611328125</c:v>
                </c:pt>
                <c:pt idx="90">
                  <c:v>951.333740234375</c:v>
                </c:pt>
                <c:pt idx="91">
                  <c:v>958.8627319335938</c:v>
                </c:pt>
                <c:pt idx="92">
                  <c:v>966.4512329101562</c:v>
                </c:pt>
                <c:pt idx="93">
                  <c:v>974.1141357421875</c:v>
                </c:pt>
                <c:pt idx="94">
                  <c:v>981.90673828125</c:v>
                </c:pt>
                <c:pt idx="95">
                  <c:v>989.7510375976562</c:v>
                </c:pt>
                <c:pt idx="96">
                  <c:v>997.6480102539062</c:v>
                </c:pt>
                <c:pt idx="97">
                  <c:v>1005.5823364257812</c:v>
                </c:pt>
                <c:pt idx="98">
                  <c:v>1013.5200805664062</c:v>
                </c:pt>
                <c:pt idx="99">
                  <c:v>1021.5035400390625</c:v>
                </c:pt>
                <c:pt idx="100">
                  <c:v>1029.4986572265625</c:v>
                </c:pt>
              </c:numCache>
            </c:numRef>
          </c:yVal>
          <c:smooth val="0"/>
        </c:ser>
        <c:ser>
          <c:idx val="3"/>
          <c:order val="2"/>
          <c:tx>
            <c:v>Potential proposals</c:v>
          </c:tx>
          <c:spPr>
            <a:ln w="381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'Potential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'Potential Proposals'!$E$111:$E$211</c:f>
              <c:numCache>
                <c:ptCount val="101"/>
                <c:pt idx="0">
                  <c:v>378.31622314453125</c:v>
                </c:pt>
                <c:pt idx="1">
                  <c:v>380.1793518066406</c:v>
                </c:pt>
                <c:pt idx="2">
                  <c:v>382.01605224609375</c:v>
                </c:pt>
                <c:pt idx="3">
                  <c:v>383.9322814941406</c:v>
                </c:pt>
                <c:pt idx="4">
                  <c:v>386.0457763671875</c:v>
                </c:pt>
                <c:pt idx="5">
                  <c:v>388.30584716796875</c:v>
                </c:pt>
                <c:pt idx="6">
                  <c:v>390.6029052734375</c:v>
                </c:pt>
                <c:pt idx="7">
                  <c:v>392.96484375</c:v>
                </c:pt>
                <c:pt idx="8">
                  <c:v>395.4087219238281</c:v>
                </c:pt>
                <c:pt idx="9">
                  <c:v>397.916259765625</c:v>
                </c:pt>
                <c:pt idx="10">
                  <c:v>400.5949401855469</c:v>
                </c:pt>
                <c:pt idx="11">
                  <c:v>403.52362060546875</c:v>
                </c:pt>
                <c:pt idx="12">
                  <c:v>406.54315185546875</c:v>
                </c:pt>
                <c:pt idx="13">
                  <c:v>409.49847412109375</c:v>
                </c:pt>
                <c:pt idx="14">
                  <c:v>412.40301513671875</c:v>
                </c:pt>
                <c:pt idx="15">
                  <c:v>415.25689697265625</c:v>
                </c:pt>
                <c:pt idx="16">
                  <c:v>418.0745849609375</c:v>
                </c:pt>
                <c:pt idx="17">
                  <c:v>420.8778381347656</c:v>
                </c:pt>
                <c:pt idx="18">
                  <c:v>423.67108154296875</c:v>
                </c:pt>
                <c:pt idx="19">
                  <c:v>426.45953369140625</c:v>
                </c:pt>
                <c:pt idx="20">
                  <c:v>429.2066955566406</c:v>
                </c:pt>
                <c:pt idx="21">
                  <c:v>431.8914489746094</c:v>
                </c:pt>
                <c:pt idx="22">
                  <c:v>434.58367919921875</c:v>
                </c:pt>
                <c:pt idx="23">
                  <c:v>437.3280029296875</c:v>
                </c:pt>
                <c:pt idx="24">
                  <c:v>440.1230163574219</c:v>
                </c:pt>
                <c:pt idx="25">
                  <c:v>442.9758605957031</c:v>
                </c:pt>
                <c:pt idx="26">
                  <c:v>445.87054443359375</c:v>
                </c:pt>
                <c:pt idx="27">
                  <c:v>448.812255859375</c:v>
                </c:pt>
                <c:pt idx="28">
                  <c:v>451.83355712890625</c:v>
                </c:pt>
                <c:pt idx="29">
                  <c:v>454.93011474609375</c:v>
                </c:pt>
                <c:pt idx="30">
                  <c:v>458.27813720703125</c:v>
                </c:pt>
                <c:pt idx="31">
                  <c:v>461.9837341308594</c:v>
                </c:pt>
                <c:pt idx="32">
                  <c:v>465.81976318359375</c:v>
                </c:pt>
                <c:pt idx="33">
                  <c:v>469.5362854003906</c:v>
                </c:pt>
                <c:pt idx="34">
                  <c:v>473.1520690917969</c:v>
                </c:pt>
                <c:pt idx="35">
                  <c:v>476.6913757324219</c:v>
                </c:pt>
                <c:pt idx="36">
                  <c:v>480.0306701660156</c:v>
                </c:pt>
                <c:pt idx="37">
                  <c:v>483.3076171875</c:v>
                </c:pt>
                <c:pt idx="38">
                  <c:v>486.5308837890625</c:v>
                </c:pt>
                <c:pt idx="39">
                  <c:v>489.69793701171875</c:v>
                </c:pt>
                <c:pt idx="40">
                  <c:v>493.0243225097656</c:v>
                </c:pt>
                <c:pt idx="41">
                  <c:v>496.7120056152344</c:v>
                </c:pt>
                <c:pt idx="42">
                  <c:v>500.7016906738281</c:v>
                </c:pt>
                <c:pt idx="43">
                  <c:v>504.6598205566406</c:v>
                </c:pt>
                <c:pt idx="44">
                  <c:v>508.62799072265625</c:v>
                </c:pt>
                <c:pt idx="45">
                  <c:v>512.5828247070312</c:v>
                </c:pt>
                <c:pt idx="46">
                  <c:v>516.556884765625</c:v>
                </c:pt>
                <c:pt idx="47">
                  <c:v>520.5428466796875</c:v>
                </c:pt>
                <c:pt idx="48">
                  <c:v>524.5443725585938</c:v>
                </c:pt>
                <c:pt idx="49">
                  <c:v>528.5736083984375</c:v>
                </c:pt>
                <c:pt idx="50">
                  <c:v>532.837890625</c:v>
                </c:pt>
                <c:pt idx="51">
                  <c:v>537.283447265625</c:v>
                </c:pt>
                <c:pt idx="52">
                  <c:v>541.6851196289062</c:v>
                </c:pt>
                <c:pt idx="53">
                  <c:v>546.190185546875</c:v>
                </c:pt>
                <c:pt idx="54">
                  <c:v>550.7929077148438</c:v>
                </c:pt>
                <c:pt idx="55">
                  <c:v>555.4971313476562</c:v>
                </c:pt>
                <c:pt idx="56">
                  <c:v>560.3682861328125</c:v>
                </c:pt>
                <c:pt idx="57">
                  <c:v>565.3331298828125</c:v>
                </c:pt>
                <c:pt idx="58">
                  <c:v>570.4208374023438</c:v>
                </c:pt>
                <c:pt idx="59">
                  <c:v>575.6060180664062</c:v>
                </c:pt>
                <c:pt idx="60">
                  <c:v>580.6319580078125</c:v>
                </c:pt>
                <c:pt idx="61">
                  <c:v>585.288330078125</c:v>
                </c:pt>
                <c:pt idx="62">
                  <c:v>589.722900390625</c:v>
                </c:pt>
                <c:pt idx="63">
                  <c:v>594.2139892578125</c:v>
                </c:pt>
                <c:pt idx="64">
                  <c:v>598.7696533203125</c:v>
                </c:pt>
                <c:pt idx="65">
                  <c:v>603.392333984375</c:v>
                </c:pt>
                <c:pt idx="66">
                  <c:v>608.10693359375</c:v>
                </c:pt>
                <c:pt idx="67">
                  <c:v>612.9096069335938</c:v>
                </c:pt>
                <c:pt idx="68">
                  <c:v>617.770263671875</c:v>
                </c:pt>
                <c:pt idx="69">
                  <c:v>622.6914672851562</c:v>
                </c:pt>
                <c:pt idx="70">
                  <c:v>627.3616943359375</c:v>
                </c:pt>
                <c:pt idx="71">
                  <c:v>631.4990234375</c:v>
                </c:pt>
                <c:pt idx="72">
                  <c:v>635.3701782226562</c:v>
                </c:pt>
                <c:pt idx="73">
                  <c:v>639.2601318359375</c:v>
                </c:pt>
                <c:pt idx="74">
                  <c:v>643.182373046875</c:v>
                </c:pt>
                <c:pt idx="75">
                  <c:v>647.1284790039062</c:v>
                </c:pt>
                <c:pt idx="76">
                  <c:v>651.1488647460938</c:v>
                </c:pt>
                <c:pt idx="77">
                  <c:v>655.1824340820312</c:v>
                </c:pt>
                <c:pt idx="78">
                  <c:v>659.2452392578125</c:v>
                </c:pt>
                <c:pt idx="79">
                  <c:v>663.352294921875</c:v>
                </c:pt>
                <c:pt idx="80">
                  <c:v>667.3595581054688</c:v>
                </c:pt>
                <c:pt idx="81">
                  <c:v>670.6207275390625</c:v>
                </c:pt>
                <c:pt idx="82">
                  <c:v>673.2533569335938</c:v>
                </c:pt>
                <c:pt idx="83">
                  <c:v>675.8831787109375</c:v>
                </c:pt>
                <c:pt idx="84">
                  <c:v>678.5126953125</c:v>
                </c:pt>
                <c:pt idx="85">
                  <c:v>681.1331787109375</c:v>
                </c:pt>
                <c:pt idx="86">
                  <c:v>683.7711791992188</c:v>
                </c:pt>
                <c:pt idx="87">
                  <c:v>686.4353637695312</c:v>
                </c:pt>
                <c:pt idx="88">
                  <c:v>689.077880859375</c:v>
                </c:pt>
                <c:pt idx="89">
                  <c:v>691.7135009765625</c:v>
                </c:pt>
                <c:pt idx="90">
                  <c:v>694.3748168945312</c:v>
                </c:pt>
                <c:pt idx="91">
                  <c:v>697.1082763671875</c:v>
                </c:pt>
                <c:pt idx="92">
                  <c:v>699.87548828125</c:v>
                </c:pt>
                <c:pt idx="93">
                  <c:v>702.6864013671875</c:v>
                </c:pt>
                <c:pt idx="94">
                  <c:v>705.5797729492188</c:v>
                </c:pt>
                <c:pt idx="95">
                  <c:v>708.4985961914062</c:v>
                </c:pt>
                <c:pt idx="96">
                  <c:v>711.44287109375</c:v>
                </c:pt>
                <c:pt idx="97">
                  <c:v>714.4012451171875</c:v>
                </c:pt>
                <c:pt idx="98">
                  <c:v>717.34912109375</c:v>
                </c:pt>
                <c:pt idx="99">
                  <c:v>720.3163452148438</c:v>
                </c:pt>
                <c:pt idx="100">
                  <c:v>723.2786254882812</c:v>
                </c:pt>
              </c:numCache>
            </c:numRef>
          </c:yVal>
          <c:smooth val="0"/>
        </c:ser>
        <c:ser>
          <c:idx val="2"/>
          <c:order val="3"/>
          <c:tx>
            <c:v>2 Degree Path</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'Low Emissions Path'!$A$111:$A$211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'Low Emissions Path'!$E$111:$E$211</c:f>
              <c:numCache>
                <c:ptCount val="101"/>
                <c:pt idx="0">
                  <c:v>378.31622314453125</c:v>
                </c:pt>
                <c:pt idx="1">
                  <c:v>380.1793518066406</c:v>
                </c:pt>
                <c:pt idx="2">
                  <c:v>382.01605224609375</c:v>
                </c:pt>
                <c:pt idx="3">
                  <c:v>383.9322814941406</c:v>
                </c:pt>
                <c:pt idx="4">
                  <c:v>386.0457763671875</c:v>
                </c:pt>
                <c:pt idx="5">
                  <c:v>388.30584716796875</c:v>
                </c:pt>
                <c:pt idx="6">
                  <c:v>390.6029052734375</c:v>
                </c:pt>
                <c:pt idx="7">
                  <c:v>392.96484375</c:v>
                </c:pt>
                <c:pt idx="8">
                  <c:v>395.4087219238281</c:v>
                </c:pt>
                <c:pt idx="9">
                  <c:v>397.916259765625</c:v>
                </c:pt>
                <c:pt idx="10">
                  <c:v>400.5990905761719</c:v>
                </c:pt>
                <c:pt idx="11">
                  <c:v>403.6263427734375</c:v>
                </c:pt>
                <c:pt idx="12">
                  <c:v>406.9644470214844</c:v>
                </c:pt>
                <c:pt idx="13">
                  <c:v>410.30810546875</c:v>
                </c:pt>
                <c:pt idx="14">
                  <c:v>413.45684814453125</c:v>
                </c:pt>
                <c:pt idx="15">
                  <c:v>416.42486572265625</c:v>
                </c:pt>
                <c:pt idx="16">
                  <c:v>419.2371826171875</c:v>
                </c:pt>
                <c:pt idx="17">
                  <c:v>421.9244079589844</c:v>
                </c:pt>
                <c:pt idx="18">
                  <c:v>424.49835205078125</c:v>
                </c:pt>
                <c:pt idx="19">
                  <c:v>426.9703063964844</c:v>
                </c:pt>
                <c:pt idx="20">
                  <c:v>429.30902099609375</c:v>
                </c:pt>
                <c:pt idx="21">
                  <c:v>431.4129333496094</c:v>
                </c:pt>
                <c:pt idx="22">
                  <c:v>433.22705078125</c:v>
                </c:pt>
                <c:pt idx="23">
                  <c:v>434.8172302246094</c:v>
                </c:pt>
                <c:pt idx="24">
                  <c:v>436.2001037597656</c:v>
                </c:pt>
                <c:pt idx="25">
                  <c:v>437.3985290527344</c:v>
                </c:pt>
                <c:pt idx="26">
                  <c:v>438.4108581542969</c:v>
                </c:pt>
                <c:pt idx="27">
                  <c:v>439.2550048828125</c:v>
                </c:pt>
                <c:pt idx="28">
                  <c:v>439.9739074707031</c:v>
                </c:pt>
                <c:pt idx="29">
                  <c:v>440.5728759765625</c:v>
                </c:pt>
                <c:pt idx="30">
                  <c:v>441.23004150390625</c:v>
                </c:pt>
                <c:pt idx="31">
                  <c:v>442.1336669921875</c:v>
                </c:pt>
                <c:pt idx="32">
                  <c:v>443.1943054199219</c:v>
                </c:pt>
                <c:pt idx="33">
                  <c:v>444.163818359375</c:v>
                </c:pt>
                <c:pt idx="34">
                  <c:v>445.0548095703125</c:v>
                </c:pt>
                <c:pt idx="35">
                  <c:v>445.8857116699219</c:v>
                </c:pt>
                <c:pt idx="36">
                  <c:v>446.540283203125</c:v>
                </c:pt>
                <c:pt idx="37">
                  <c:v>447.14849853515625</c:v>
                </c:pt>
                <c:pt idx="38">
                  <c:v>447.71514892578125</c:v>
                </c:pt>
                <c:pt idx="39">
                  <c:v>448.23516845703125</c:v>
                </c:pt>
                <c:pt idx="40">
                  <c:v>448.9024963378906</c:v>
                </c:pt>
                <c:pt idx="41">
                  <c:v>449.896728515625</c:v>
                </c:pt>
                <c:pt idx="42">
                  <c:v>451.1595458984375</c:v>
                </c:pt>
                <c:pt idx="43">
                  <c:v>452.3854064941406</c:v>
                </c:pt>
                <c:pt idx="44">
                  <c:v>453.6097106933594</c:v>
                </c:pt>
                <c:pt idx="45">
                  <c:v>454.8096923828125</c:v>
                </c:pt>
                <c:pt idx="46">
                  <c:v>456.0126647949219</c:v>
                </c:pt>
                <c:pt idx="47">
                  <c:v>457.21044921875</c:v>
                </c:pt>
                <c:pt idx="48">
                  <c:v>458.4046630859375</c:v>
                </c:pt>
                <c:pt idx="49">
                  <c:v>459.6044921875</c:v>
                </c:pt>
                <c:pt idx="50">
                  <c:v>460.9878234863281</c:v>
                </c:pt>
                <c:pt idx="51">
                  <c:v>462.5256042480469</c:v>
                </c:pt>
                <c:pt idx="52">
                  <c:v>464.054931640625</c:v>
                </c:pt>
                <c:pt idx="53">
                  <c:v>465.6976013183594</c:v>
                </c:pt>
                <c:pt idx="54">
                  <c:v>467.44384765625</c:v>
                </c:pt>
                <c:pt idx="55">
                  <c:v>469.2921447753906</c:v>
                </c:pt>
                <c:pt idx="56">
                  <c:v>471.2933044433594</c:v>
                </c:pt>
                <c:pt idx="57">
                  <c:v>473.3812561035156</c:v>
                </c:pt>
                <c:pt idx="58">
                  <c:v>475.5765686035156</c:v>
                </c:pt>
                <c:pt idx="59">
                  <c:v>477.8545227050781</c:v>
                </c:pt>
                <c:pt idx="60">
                  <c:v>479.9996032714844</c:v>
                </c:pt>
                <c:pt idx="61">
                  <c:v>481.84130859375</c:v>
                </c:pt>
                <c:pt idx="62">
                  <c:v>483.50738525390625</c:v>
                </c:pt>
                <c:pt idx="63">
                  <c:v>485.22491455078125</c:v>
                </c:pt>
                <c:pt idx="64">
                  <c:v>486.997802734375</c:v>
                </c:pt>
                <c:pt idx="65">
                  <c:v>488.8254089355469</c:v>
                </c:pt>
                <c:pt idx="66">
                  <c:v>490.72552490234375</c:v>
                </c:pt>
                <c:pt idx="67">
                  <c:v>492.6925048828125</c:v>
                </c:pt>
                <c:pt idx="68">
                  <c:v>494.7001647949219</c:v>
                </c:pt>
                <c:pt idx="69">
                  <c:v>496.7486267089844</c:v>
                </c:pt>
                <c:pt idx="70">
                  <c:v>498.5886535644531</c:v>
                </c:pt>
                <c:pt idx="71">
                  <c:v>499.9994812011719</c:v>
                </c:pt>
                <c:pt idx="72">
                  <c:v>501.19720458984375</c:v>
                </c:pt>
                <c:pt idx="73">
                  <c:v>502.40704345703125</c:v>
                </c:pt>
                <c:pt idx="74">
                  <c:v>503.63824462890625</c:v>
                </c:pt>
                <c:pt idx="75">
                  <c:v>504.8831787109375</c:v>
                </c:pt>
                <c:pt idx="76">
                  <c:v>506.1798400878906</c:v>
                </c:pt>
                <c:pt idx="77">
                  <c:v>507.4796142578125</c:v>
                </c:pt>
                <c:pt idx="78">
                  <c:v>508.79400634765625</c:v>
                </c:pt>
                <c:pt idx="79">
                  <c:v>510.1337890625</c:v>
                </c:pt>
                <c:pt idx="80">
                  <c:v>511.3876953125</c:v>
                </c:pt>
                <c:pt idx="81">
                  <c:v>512.0667724609375</c:v>
                </c:pt>
                <c:pt idx="82">
                  <c:v>512.2728271484375</c:v>
                </c:pt>
                <c:pt idx="83">
                  <c:v>512.4842529296875</c:v>
                </c:pt>
                <c:pt idx="84">
                  <c:v>512.7018432617188</c:v>
                </c:pt>
                <c:pt idx="85">
                  <c:v>512.9183349609375</c:v>
                </c:pt>
                <c:pt idx="86">
                  <c:v>513.15283203125</c:v>
                </c:pt>
                <c:pt idx="87">
                  <c:v>513.4110107421875</c:v>
                </c:pt>
                <c:pt idx="88">
                  <c:v>513.6563110351562</c:v>
                </c:pt>
                <c:pt idx="89">
                  <c:v>513.8993530273438</c:v>
                </c:pt>
                <c:pt idx="90">
                  <c:v>514.1638793945312</c:v>
                </c:pt>
                <c:pt idx="91">
                  <c:v>514.4832763671875</c:v>
                </c:pt>
                <c:pt idx="92">
                  <c:v>514.828369140625</c:v>
                </c:pt>
                <c:pt idx="93">
                  <c:v>515.2056274414062</c:v>
                </c:pt>
                <c:pt idx="94">
                  <c:v>515.6429443359375</c:v>
                </c:pt>
                <c:pt idx="95">
                  <c:v>516.0977172851562</c:v>
                </c:pt>
                <c:pt idx="96">
                  <c:v>516.5696411132812</c:v>
                </c:pt>
                <c:pt idx="97">
                  <c:v>517.0498657226562</c:v>
                </c:pt>
                <c:pt idx="98">
                  <c:v>517.5205078125</c:v>
                </c:pt>
                <c:pt idx="99">
                  <c:v>518.0028076171875</c:v>
                </c:pt>
                <c:pt idx="100">
                  <c:v>518.4790649414062</c:v>
                </c:pt>
              </c:numCache>
            </c:numRef>
          </c:yVal>
          <c:smooth val="0"/>
        </c:ser>
        <c:axId val="23418187"/>
        <c:axId val="9437092"/>
      </c:scatterChart>
      <c:valAx>
        <c:axId val="23418187"/>
        <c:scaling>
          <c:orientation val="minMax"/>
          <c:max val="2100"/>
          <c:min val="200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9437092"/>
        <c:crosses val="autoZero"/>
        <c:crossBetween val="midCat"/>
        <c:dispUnits/>
      </c:valAx>
      <c:valAx>
        <c:axId val="9437092"/>
        <c:scaling>
          <c:orientation val="minMax"/>
        </c:scaling>
        <c:axPos val="l"/>
        <c:title>
          <c:tx>
            <c:rich>
              <a:bodyPr vert="horz" rot="-5400000" anchor="ctr"/>
              <a:lstStyle/>
              <a:p>
                <a:pPr algn="ctr">
                  <a:defRPr/>
                </a:pPr>
                <a:r>
                  <a:rPr lang="en-US" cap="none" sz="1000" b="1" i="0" u="none" baseline="0"/>
                  <a:t>ppm</a:t>
                </a:r>
              </a:p>
            </c:rich>
          </c:tx>
          <c:layout>
            <c:manualLayout>
              <c:xMode val="factor"/>
              <c:yMode val="factor"/>
              <c:x val="-0.05025"/>
              <c:y val="0.0347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23418187"/>
        <c:crosses val="autoZero"/>
        <c:crossBetween val="midCat"/>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rPr>
              <a:t>Mean Temperature Change over Preindustrial</a:t>
            </a:r>
          </a:p>
        </c:rich>
      </c:tx>
      <c:layout>
        <c:manualLayout>
          <c:xMode val="factor"/>
          <c:yMode val="factor"/>
          <c:x val="0.1345"/>
          <c:y val="0.21875"/>
        </c:manualLayout>
      </c:layout>
      <c:spPr>
        <a:noFill/>
        <a:ln>
          <a:noFill/>
        </a:ln>
      </c:spPr>
    </c:title>
    <c:plotArea>
      <c:layout>
        <c:manualLayout>
          <c:xMode val="edge"/>
          <c:yMode val="edge"/>
          <c:x val="0.117"/>
          <c:y val="0.71675"/>
          <c:w val="0.75525"/>
          <c:h val="0.24525"/>
        </c:manualLayout>
      </c:layout>
      <c:scatterChart>
        <c:scatterStyle val="lineMarker"/>
        <c:varyColors val="0"/>
        <c:ser>
          <c:idx val="0"/>
          <c:order val="0"/>
          <c:tx>
            <c:v>BAU</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BAU!$A$111:$A$211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BAU!$F$111:$F$211</c:f>
              <c:numCache>
                <c:ptCount val="101"/>
                <c:pt idx="0">
                  <c:v>0.8008435368537903</c:v>
                </c:pt>
                <c:pt idx="1">
                  <c:v>0.8217622637748718</c:v>
                </c:pt>
                <c:pt idx="2">
                  <c:v>0.841914176940918</c:v>
                </c:pt>
                <c:pt idx="3">
                  <c:v>0.8614151477813721</c:v>
                </c:pt>
                <c:pt idx="4">
                  <c:v>0.8804716467857361</c:v>
                </c:pt>
                <c:pt idx="5">
                  <c:v>0.8993163108825684</c:v>
                </c:pt>
                <c:pt idx="6">
                  <c:v>0.9180926084518433</c:v>
                </c:pt>
                <c:pt idx="7">
                  <c:v>0.9368186593055725</c:v>
                </c:pt>
                <c:pt idx="8">
                  <c:v>0.9555699825286865</c:v>
                </c:pt>
                <c:pt idx="9">
                  <c:v>0.9744051098823547</c:v>
                </c:pt>
                <c:pt idx="10">
                  <c:v>0.9934053421020508</c:v>
                </c:pt>
                <c:pt idx="11">
                  <c:v>1.0127664804458618</c:v>
                </c:pt>
                <c:pt idx="12">
                  <c:v>1.0327529907226562</c:v>
                </c:pt>
                <c:pt idx="13">
                  <c:v>1.0534963607788086</c:v>
                </c:pt>
                <c:pt idx="14">
                  <c:v>1.075000524520874</c:v>
                </c:pt>
                <c:pt idx="15">
                  <c:v>1.0972586870193481</c:v>
                </c:pt>
                <c:pt idx="16">
                  <c:v>1.1202540397644043</c:v>
                </c:pt>
                <c:pt idx="17">
                  <c:v>1.14397394657135</c:v>
                </c:pt>
                <c:pt idx="18">
                  <c:v>1.1684080362319946</c:v>
                </c:pt>
                <c:pt idx="19">
                  <c:v>1.1935393810272217</c:v>
                </c:pt>
                <c:pt idx="20">
                  <c:v>1.2193315029144287</c:v>
                </c:pt>
                <c:pt idx="21">
                  <c:v>1.2457163333892822</c:v>
                </c:pt>
                <c:pt idx="22">
                  <c:v>1.2726690769195557</c:v>
                </c:pt>
                <c:pt idx="23">
                  <c:v>1.3002240657806396</c:v>
                </c:pt>
                <c:pt idx="24">
                  <c:v>1.3284236192703247</c:v>
                </c:pt>
                <c:pt idx="25">
                  <c:v>1.3572951555252075</c:v>
                </c:pt>
                <c:pt idx="26">
                  <c:v>1.3868508338928223</c:v>
                </c:pt>
                <c:pt idx="27">
                  <c:v>1.4170845746994019</c:v>
                </c:pt>
                <c:pt idx="28">
                  <c:v>1.447996735572815</c:v>
                </c:pt>
                <c:pt idx="29">
                  <c:v>1.4795953035354614</c:v>
                </c:pt>
                <c:pt idx="30">
                  <c:v>1.5119357109069824</c:v>
                </c:pt>
                <c:pt idx="31">
                  <c:v>1.5452169179916382</c:v>
                </c:pt>
                <c:pt idx="32">
                  <c:v>1.5796926021575928</c:v>
                </c:pt>
                <c:pt idx="33">
                  <c:v>1.615443468093872</c:v>
                </c:pt>
                <c:pt idx="34">
                  <c:v>1.6523936986923218</c:v>
                </c:pt>
                <c:pt idx="35">
                  <c:v>1.6904786825180054</c:v>
                </c:pt>
                <c:pt idx="36">
                  <c:v>1.7296006679534912</c:v>
                </c:pt>
                <c:pt idx="37">
                  <c:v>1.7696460485458374</c:v>
                </c:pt>
                <c:pt idx="38">
                  <c:v>1.8105794191360474</c:v>
                </c:pt>
                <c:pt idx="39">
                  <c:v>1.852362036705017</c:v>
                </c:pt>
                <c:pt idx="40">
                  <c:v>1.8950157165527344</c:v>
                </c:pt>
                <c:pt idx="41">
                  <c:v>1.938718557357788</c:v>
                </c:pt>
                <c:pt idx="42">
                  <c:v>1.9836968183517456</c:v>
                </c:pt>
                <c:pt idx="43">
                  <c:v>2.0300047397613525</c:v>
                </c:pt>
                <c:pt idx="44">
                  <c:v>2.0775299072265625</c:v>
                </c:pt>
                <c:pt idx="45">
                  <c:v>2.1261801719665527</c:v>
                </c:pt>
                <c:pt idx="46">
                  <c:v>2.175868511199951</c:v>
                </c:pt>
                <c:pt idx="47">
                  <c:v>2.2265257835388184</c:v>
                </c:pt>
                <c:pt idx="48">
                  <c:v>2.2780838012695312</c:v>
                </c:pt>
                <c:pt idx="49">
                  <c:v>2.33048415184021</c:v>
                </c:pt>
                <c:pt idx="50">
                  <c:v>2.3837358951568604</c:v>
                </c:pt>
                <c:pt idx="51">
                  <c:v>2.437906503677368</c:v>
                </c:pt>
                <c:pt idx="52">
                  <c:v>2.4928693771362305</c:v>
                </c:pt>
                <c:pt idx="53">
                  <c:v>2.548410415649414</c:v>
                </c:pt>
                <c:pt idx="54">
                  <c:v>2.604417085647583</c:v>
                </c:pt>
                <c:pt idx="55">
                  <c:v>2.660797357559204</c:v>
                </c:pt>
                <c:pt idx="56">
                  <c:v>2.717495918273926</c:v>
                </c:pt>
                <c:pt idx="57">
                  <c:v>2.7744784355163574</c:v>
                </c:pt>
                <c:pt idx="58">
                  <c:v>2.8316948413848877</c:v>
                </c:pt>
                <c:pt idx="59">
                  <c:v>2.8891100883483887</c:v>
                </c:pt>
                <c:pt idx="60">
                  <c:v>2.9466195106506348</c:v>
                </c:pt>
                <c:pt idx="61">
                  <c:v>3.0039727687835693</c:v>
                </c:pt>
                <c:pt idx="62">
                  <c:v>3.0609028339385986</c:v>
                </c:pt>
                <c:pt idx="63">
                  <c:v>3.117316722869873</c:v>
                </c:pt>
                <c:pt idx="64">
                  <c:v>3.1732559204101562</c:v>
                </c:pt>
                <c:pt idx="65">
                  <c:v>3.228762626647949</c:v>
                </c:pt>
                <c:pt idx="66">
                  <c:v>3.283884048461914</c:v>
                </c:pt>
                <c:pt idx="67">
                  <c:v>3.3386712074279785</c:v>
                </c:pt>
                <c:pt idx="68">
                  <c:v>3.3931612968444824</c:v>
                </c:pt>
                <c:pt idx="69">
                  <c:v>3.4473769664764404</c:v>
                </c:pt>
                <c:pt idx="70">
                  <c:v>3.5012643337249756</c:v>
                </c:pt>
                <c:pt idx="71">
                  <c:v>3.5545902252197266</c:v>
                </c:pt>
                <c:pt idx="72">
                  <c:v>3.607111930847168</c:v>
                </c:pt>
                <c:pt idx="73">
                  <c:v>3.658794641494751</c:v>
                </c:pt>
                <c:pt idx="74">
                  <c:v>3.7097246646881104</c:v>
                </c:pt>
                <c:pt idx="75">
                  <c:v>3.7599804401397705</c:v>
                </c:pt>
                <c:pt idx="76">
                  <c:v>3.8096401691436768</c:v>
                </c:pt>
                <c:pt idx="77">
                  <c:v>3.8587770462036133</c:v>
                </c:pt>
                <c:pt idx="78">
                  <c:v>3.9074363708496094</c:v>
                </c:pt>
                <c:pt idx="79">
                  <c:v>3.9556679725646973</c:v>
                </c:pt>
                <c:pt idx="80">
                  <c:v>4.003487586975098</c:v>
                </c:pt>
                <c:pt idx="81">
                  <c:v>4.050710201263428</c:v>
                </c:pt>
                <c:pt idx="82">
                  <c:v>4.096953868865967</c:v>
                </c:pt>
                <c:pt idx="83">
                  <c:v>4.142073154449463</c:v>
                </c:pt>
                <c:pt idx="84">
                  <c:v>4.186173439025879</c:v>
                </c:pt>
                <c:pt idx="85">
                  <c:v>4.22934627532959</c:v>
                </c:pt>
                <c:pt idx="86">
                  <c:v>4.271674633026123</c:v>
                </c:pt>
                <c:pt idx="87">
                  <c:v>4.31324577331543</c:v>
                </c:pt>
                <c:pt idx="88">
                  <c:v>4.354126453399658</c:v>
                </c:pt>
                <c:pt idx="89">
                  <c:v>4.394364833831787</c:v>
                </c:pt>
                <c:pt idx="90">
                  <c:v>4.434014797210693</c:v>
                </c:pt>
                <c:pt idx="91">
                  <c:v>4.473145961761475</c:v>
                </c:pt>
                <c:pt idx="92">
                  <c:v>4.5118279457092285</c:v>
                </c:pt>
                <c:pt idx="93">
                  <c:v>4.550111293792725</c:v>
                </c:pt>
                <c:pt idx="94">
                  <c:v>4.5880513191223145</c:v>
                </c:pt>
                <c:pt idx="95">
                  <c:v>4.625698089599609</c:v>
                </c:pt>
                <c:pt idx="96">
                  <c:v>4.663076400756836</c:v>
                </c:pt>
                <c:pt idx="97">
                  <c:v>4.700204849243164</c:v>
                </c:pt>
                <c:pt idx="98">
                  <c:v>4.737092018127441</c:v>
                </c:pt>
                <c:pt idx="99">
                  <c:v>4.773743152618408</c:v>
                </c:pt>
                <c:pt idx="100">
                  <c:v>4.810169219970703</c:v>
                </c:pt>
              </c:numCache>
            </c:numRef>
          </c:yVal>
          <c:smooth val="1"/>
        </c:ser>
        <c:ser>
          <c:idx val="1"/>
          <c:order val="1"/>
          <c:tx>
            <c:v>Confirmed Proposals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'Confirmed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'Confirmed Proposals'!$F$111:$F$211</c:f>
              <c:numCache>
                <c:ptCount val="101"/>
                <c:pt idx="0">
                  <c:v>0.8008435368537903</c:v>
                </c:pt>
                <c:pt idx="1">
                  <c:v>0.8217622637748718</c:v>
                </c:pt>
                <c:pt idx="2">
                  <c:v>0.841914176940918</c:v>
                </c:pt>
                <c:pt idx="3">
                  <c:v>0.8614151477813721</c:v>
                </c:pt>
                <c:pt idx="4">
                  <c:v>0.8804716467857361</c:v>
                </c:pt>
                <c:pt idx="5">
                  <c:v>0.8993163108825684</c:v>
                </c:pt>
                <c:pt idx="6">
                  <c:v>0.9180926084518433</c:v>
                </c:pt>
                <c:pt idx="7">
                  <c:v>0.9368186593055725</c:v>
                </c:pt>
                <c:pt idx="8">
                  <c:v>0.9555699825286865</c:v>
                </c:pt>
                <c:pt idx="9">
                  <c:v>0.9744051098823547</c:v>
                </c:pt>
                <c:pt idx="10">
                  <c:v>0.993404746055603</c:v>
                </c:pt>
                <c:pt idx="11">
                  <c:v>1.0127499103546143</c:v>
                </c:pt>
                <c:pt idx="12">
                  <c:v>1.032605767250061</c:v>
                </c:pt>
                <c:pt idx="13">
                  <c:v>1.0529919862747192</c:v>
                </c:pt>
                <c:pt idx="14">
                  <c:v>1.0738314390182495</c:v>
                </c:pt>
                <c:pt idx="15">
                  <c:v>1.0950590372085571</c:v>
                </c:pt>
                <c:pt idx="16">
                  <c:v>1.1166170835494995</c:v>
                </c:pt>
                <c:pt idx="17">
                  <c:v>1.1384652853012085</c:v>
                </c:pt>
                <c:pt idx="18">
                  <c:v>1.1605772972106934</c:v>
                </c:pt>
                <c:pt idx="19">
                  <c:v>1.1829332113265991</c:v>
                </c:pt>
                <c:pt idx="20">
                  <c:v>1.2055011987686157</c:v>
                </c:pt>
                <c:pt idx="21">
                  <c:v>1.2282228469848633</c:v>
                </c:pt>
                <c:pt idx="22">
                  <c:v>1.2510802745819092</c:v>
                </c:pt>
                <c:pt idx="23">
                  <c:v>1.2741090059280396</c:v>
                </c:pt>
                <c:pt idx="24">
                  <c:v>1.2973576784133911</c:v>
                </c:pt>
                <c:pt idx="25">
                  <c:v>1.320865511894226</c:v>
                </c:pt>
                <c:pt idx="26">
                  <c:v>1.3446593284606934</c:v>
                </c:pt>
                <c:pt idx="27">
                  <c:v>1.3687491416931152</c:v>
                </c:pt>
                <c:pt idx="28">
                  <c:v>1.3931528329849243</c:v>
                </c:pt>
                <c:pt idx="29">
                  <c:v>1.417897343635559</c:v>
                </c:pt>
                <c:pt idx="30">
                  <c:v>1.443058967590332</c:v>
                </c:pt>
                <c:pt idx="31">
                  <c:v>1.4688571691513062</c:v>
                </c:pt>
                <c:pt idx="32">
                  <c:v>1.4955540895462036</c:v>
                </c:pt>
                <c:pt idx="33">
                  <c:v>1.5232175588607788</c:v>
                </c:pt>
                <c:pt idx="34">
                  <c:v>1.5517569780349731</c:v>
                </c:pt>
                <c:pt idx="35">
                  <c:v>1.5810991525650024</c:v>
                </c:pt>
                <c:pt idx="36">
                  <c:v>1.6111432313919067</c:v>
                </c:pt>
                <c:pt idx="37">
                  <c:v>1.6417661905288696</c:v>
                </c:pt>
                <c:pt idx="38">
                  <c:v>1.6729239225387573</c:v>
                </c:pt>
                <c:pt idx="39">
                  <c:v>1.7045741081237793</c:v>
                </c:pt>
                <c:pt idx="40">
                  <c:v>1.7367393970489502</c:v>
                </c:pt>
                <c:pt idx="41">
                  <c:v>1.7696014642715454</c:v>
                </c:pt>
                <c:pt idx="42">
                  <c:v>1.8033897876739502</c:v>
                </c:pt>
                <c:pt idx="43">
                  <c:v>1.8381636142730713</c:v>
                </c:pt>
                <c:pt idx="44">
                  <c:v>1.8738173246383667</c:v>
                </c:pt>
                <c:pt idx="45">
                  <c:v>1.9102683067321777</c:v>
                </c:pt>
                <c:pt idx="46">
                  <c:v>1.9474389553070068</c:v>
                </c:pt>
                <c:pt idx="47">
                  <c:v>1.985271692276001</c:v>
                </c:pt>
                <c:pt idx="48">
                  <c:v>2.0237107276916504</c:v>
                </c:pt>
                <c:pt idx="49">
                  <c:v>2.062709093093872</c:v>
                </c:pt>
                <c:pt idx="50">
                  <c:v>2.1022887229919434</c:v>
                </c:pt>
                <c:pt idx="51">
                  <c:v>2.1425344944000244</c:v>
                </c:pt>
                <c:pt idx="52">
                  <c:v>2.1833741664886475</c:v>
                </c:pt>
                <c:pt idx="53">
                  <c:v>2.2246580123901367</c:v>
                </c:pt>
                <c:pt idx="54">
                  <c:v>2.266324996948242</c:v>
                </c:pt>
                <c:pt idx="55">
                  <c:v>2.3083250522613525</c:v>
                </c:pt>
                <c:pt idx="56">
                  <c:v>2.3506364822387695</c:v>
                </c:pt>
                <c:pt idx="57">
                  <c:v>2.393251419067383</c:v>
                </c:pt>
                <c:pt idx="58">
                  <c:v>2.436140537261963</c:v>
                </c:pt>
                <c:pt idx="59">
                  <c:v>2.479285955429077</c:v>
                </c:pt>
                <c:pt idx="60">
                  <c:v>2.522594928741455</c:v>
                </c:pt>
                <c:pt idx="61">
                  <c:v>2.5658273696899414</c:v>
                </c:pt>
                <c:pt idx="62">
                  <c:v>2.6087284088134766</c:v>
                </c:pt>
                <c:pt idx="63">
                  <c:v>2.651217222213745</c:v>
                </c:pt>
                <c:pt idx="64">
                  <c:v>2.6933434009552</c:v>
                </c:pt>
                <c:pt idx="65">
                  <c:v>2.7351551055908203</c:v>
                </c:pt>
                <c:pt idx="66">
                  <c:v>2.776703119277954</c:v>
                </c:pt>
                <c:pt idx="67">
                  <c:v>2.8180408477783203</c:v>
                </c:pt>
                <c:pt idx="68">
                  <c:v>2.859205961227417</c:v>
                </c:pt>
                <c:pt idx="69">
                  <c:v>2.9002203941345215</c:v>
                </c:pt>
                <c:pt idx="70">
                  <c:v>2.9410293102264404</c:v>
                </c:pt>
                <c:pt idx="71">
                  <c:v>2.9813976287841797</c:v>
                </c:pt>
                <c:pt idx="72">
                  <c:v>3.0210816860198975</c:v>
                </c:pt>
                <c:pt idx="73">
                  <c:v>3.060046672821045</c:v>
                </c:pt>
                <c:pt idx="74">
                  <c:v>3.098377227783203</c:v>
                </c:pt>
                <c:pt idx="75">
                  <c:v>3.1361498832702637</c:v>
                </c:pt>
                <c:pt idx="76">
                  <c:v>3.17344069480896</c:v>
                </c:pt>
                <c:pt idx="77">
                  <c:v>3.2103209495544434</c:v>
                </c:pt>
                <c:pt idx="78">
                  <c:v>3.2468326091766357</c:v>
                </c:pt>
                <c:pt idx="79">
                  <c:v>3.2830231189727783</c:v>
                </c:pt>
                <c:pt idx="80">
                  <c:v>3.3189055919647217</c:v>
                </c:pt>
                <c:pt idx="81">
                  <c:v>3.354292392730713</c:v>
                </c:pt>
                <c:pt idx="82">
                  <c:v>3.388807535171509</c:v>
                </c:pt>
                <c:pt idx="83">
                  <c:v>3.422313928604126</c:v>
                </c:pt>
                <c:pt idx="84">
                  <c:v>3.454921007156372</c:v>
                </c:pt>
                <c:pt idx="85">
                  <c:v>3.486724615097046</c:v>
                </c:pt>
                <c:pt idx="86">
                  <c:v>3.5178110599517822</c:v>
                </c:pt>
                <c:pt idx="87">
                  <c:v>3.548267364501953</c:v>
                </c:pt>
                <c:pt idx="88">
                  <c:v>3.5781617164611816</c:v>
                </c:pt>
                <c:pt idx="89">
                  <c:v>3.6075408458709717</c:v>
                </c:pt>
                <c:pt idx="90">
                  <c:v>3.6364574432373047</c:v>
                </c:pt>
                <c:pt idx="91">
                  <c:v>3.664980411529541</c:v>
                </c:pt>
                <c:pt idx="92">
                  <c:v>3.6931769847869873</c:v>
                </c:pt>
                <c:pt idx="93">
                  <c:v>3.721094846725464</c:v>
                </c:pt>
                <c:pt idx="94">
                  <c:v>3.7487869262695312</c:v>
                </c:pt>
                <c:pt idx="95">
                  <c:v>3.7763009071350098</c:v>
                </c:pt>
                <c:pt idx="96">
                  <c:v>3.8036582469940186</c:v>
                </c:pt>
                <c:pt idx="97">
                  <c:v>3.8308749198913574</c:v>
                </c:pt>
                <c:pt idx="98">
                  <c:v>3.857956647872925</c:v>
                </c:pt>
                <c:pt idx="99">
                  <c:v>3.884906053543091</c:v>
                </c:pt>
                <c:pt idx="100">
                  <c:v>3.911731243133545</c:v>
                </c:pt>
              </c:numCache>
            </c:numRef>
          </c:yVal>
          <c:smooth val="0"/>
        </c:ser>
        <c:ser>
          <c:idx val="3"/>
          <c:order val="2"/>
          <c:tx>
            <c:v>Potential proposals</c:v>
          </c:tx>
          <c:spPr>
            <a:ln w="381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'Potential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'Potential Proposals'!$F$111:$F$211</c:f>
              <c:numCache>
                <c:ptCount val="101"/>
                <c:pt idx="0">
                  <c:v>0.8008435368537903</c:v>
                </c:pt>
                <c:pt idx="1">
                  <c:v>0.8217622637748718</c:v>
                </c:pt>
                <c:pt idx="2">
                  <c:v>0.841914176940918</c:v>
                </c:pt>
                <c:pt idx="3">
                  <c:v>0.8614151477813721</c:v>
                </c:pt>
                <c:pt idx="4">
                  <c:v>0.8804716467857361</c:v>
                </c:pt>
                <c:pt idx="5">
                  <c:v>0.8993163108825684</c:v>
                </c:pt>
                <c:pt idx="6">
                  <c:v>0.9180926084518433</c:v>
                </c:pt>
                <c:pt idx="7">
                  <c:v>0.9368186593055725</c:v>
                </c:pt>
                <c:pt idx="8">
                  <c:v>0.9555699825286865</c:v>
                </c:pt>
                <c:pt idx="9">
                  <c:v>0.9744051098823547</c:v>
                </c:pt>
                <c:pt idx="10">
                  <c:v>0.9934045672416687</c:v>
                </c:pt>
                <c:pt idx="11">
                  <c:v>1.0127424001693726</c:v>
                </c:pt>
                <c:pt idx="12">
                  <c:v>1.0325273275375366</c:v>
                </c:pt>
                <c:pt idx="13">
                  <c:v>1.0527114868164062</c:v>
                </c:pt>
                <c:pt idx="14">
                  <c:v>1.0731652975082397</c:v>
                </c:pt>
                <c:pt idx="15">
                  <c:v>1.093786358833313</c:v>
                </c:pt>
                <c:pt idx="16">
                  <c:v>1.1144921779632568</c:v>
                </c:pt>
                <c:pt idx="17">
                  <c:v>1.1352285146713257</c:v>
                </c:pt>
                <c:pt idx="18">
                  <c:v>1.1559635400772095</c:v>
                </c:pt>
                <c:pt idx="19">
                  <c:v>1.1766743659973145</c:v>
                </c:pt>
                <c:pt idx="20">
                  <c:v>1.1973315477371216</c:v>
                </c:pt>
                <c:pt idx="21">
                  <c:v>1.2178806066513062</c:v>
                </c:pt>
                <c:pt idx="22">
                  <c:v>1.2382906675338745</c:v>
                </c:pt>
                <c:pt idx="23">
                  <c:v>1.2585890293121338</c:v>
                </c:pt>
                <c:pt idx="24">
                  <c:v>1.2788236141204834</c:v>
                </c:pt>
                <c:pt idx="25">
                  <c:v>1.2990368604660034</c:v>
                </c:pt>
                <c:pt idx="26">
                  <c:v>1.3192634582519531</c:v>
                </c:pt>
                <c:pt idx="27">
                  <c:v>1.3395256996154785</c:v>
                </c:pt>
                <c:pt idx="28">
                  <c:v>1.359856367111206</c:v>
                </c:pt>
                <c:pt idx="29">
                  <c:v>1.3802989721298218</c:v>
                </c:pt>
                <c:pt idx="30">
                  <c:v>1.4009469747543335</c:v>
                </c:pt>
                <c:pt idx="31">
                  <c:v>1.4220232963562012</c:v>
                </c:pt>
                <c:pt idx="32">
                  <c:v>1.44366455078125</c:v>
                </c:pt>
                <c:pt idx="33">
                  <c:v>1.4658012390136719</c:v>
                </c:pt>
                <c:pt idx="34">
                  <c:v>1.4882493019104004</c:v>
                </c:pt>
                <c:pt idx="35">
                  <c:v>1.510868787765503</c:v>
                </c:pt>
                <c:pt idx="36">
                  <c:v>1.533514142036438</c:v>
                </c:pt>
                <c:pt idx="37">
                  <c:v>1.5560414791107178</c:v>
                </c:pt>
                <c:pt idx="38">
                  <c:v>1.5784014463424683</c:v>
                </c:pt>
                <c:pt idx="39">
                  <c:v>1.600555658340454</c:v>
                </c:pt>
                <c:pt idx="40">
                  <c:v>1.6225378513336182</c:v>
                </c:pt>
                <c:pt idx="41">
                  <c:v>1.644546389579773</c:v>
                </c:pt>
                <c:pt idx="42">
                  <c:v>1.666828989982605</c:v>
                </c:pt>
                <c:pt idx="43">
                  <c:v>1.6894656419754028</c:v>
                </c:pt>
                <c:pt idx="44">
                  <c:v>1.7123740911483765</c:v>
                </c:pt>
                <c:pt idx="45">
                  <c:v>1.7354971170425415</c:v>
                </c:pt>
                <c:pt idx="46">
                  <c:v>1.7587834596633911</c:v>
                </c:pt>
                <c:pt idx="47">
                  <c:v>1.7822028398513794</c:v>
                </c:pt>
                <c:pt idx="48">
                  <c:v>1.805726170539856</c:v>
                </c:pt>
                <c:pt idx="49">
                  <c:v>1.829333782196045</c:v>
                </c:pt>
                <c:pt idx="50">
                  <c:v>1.8530739545822144</c:v>
                </c:pt>
                <c:pt idx="51">
                  <c:v>1.8770630359649658</c:v>
                </c:pt>
                <c:pt idx="52">
                  <c:v>1.9013174772262573</c:v>
                </c:pt>
                <c:pt idx="53">
                  <c:v>1.9257864952087402</c:v>
                </c:pt>
                <c:pt idx="54">
                  <c:v>1.9504904747009277</c:v>
                </c:pt>
                <c:pt idx="55">
                  <c:v>1.9754443168640137</c:v>
                </c:pt>
                <c:pt idx="56">
                  <c:v>2.0006790161132812</c:v>
                </c:pt>
                <c:pt idx="57">
                  <c:v>2.026228666305542</c:v>
                </c:pt>
                <c:pt idx="58">
                  <c:v>2.0520966053009033</c:v>
                </c:pt>
                <c:pt idx="59">
                  <c:v>2.0782902240753174</c:v>
                </c:pt>
                <c:pt idx="60">
                  <c:v>2.104736089706421</c:v>
                </c:pt>
                <c:pt idx="61">
                  <c:v>2.131208896636963</c:v>
                </c:pt>
                <c:pt idx="62">
                  <c:v>2.1574676036834717</c:v>
                </c:pt>
                <c:pt idx="63">
                  <c:v>2.183441638946533</c:v>
                </c:pt>
                <c:pt idx="64">
                  <c:v>2.2091879844665527</c:v>
                </c:pt>
                <c:pt idx="65">
                  <c:v>2.234759569168091</c:v>
                </c:pt>
                <c:pt idx="66">
                  <c:v>2.2602086067199707</c:v>
                </c:pt>
                <c:pt idx="67">
                  <c:v>2.285588502883911</c:v>
                </c:pt>
                <c:pt idx="68">
                  <c:v>2.310936212539673</c:v>
                </c:pt>
                <c:pt idx="69">
                  <c:v>2.336271286010742</c:v>
                </c:pt>
                <c:pt idx="70">
                  <c:v>2.3615353107452393</c:v>
                </c:pt>
                <c:pt idx="71">
                  <c:v>2.3864896297454834</c:v>
                </c:pt>
                <c:pt idx="72">
                  <c:v>2.4108872413635254</c:v>
                </c:pt>
                <c:pt idx="73">
                  <c:v>2.4346907138824463</c:v>
                </c:pt>
                <c:pt idx="74">
                  <c:v>2.4579803943634033</c:v>
                </c:pt>
                <c:pt idx="75">
                  <c:v>2.4808292388916016</c:v>
                </c:pt>
                <c:pt idx="76">
                  <c:v>2.503309488296509</c:v>
                </c:pt>
                <c:pt idx="77">
                  <c:v>2.5254874229431152</c:v>
                </c:pt>
                <c:pt idx="78">
                  <c:v>2.5474014282226562</c:v>
                </c:pt>
                <c:pt idx="79">
                  <c:v>2.569094181060791</c:v>
                </c:pt>
                <c:pt idx="80">
                  <c:v>2.5905747413635254</c:v>
                </c:pt>
                <c:pt idx="81">
                  <c:v>2.61165189743042</c:v>
                </c:pt>
                <c:pt idx="82">
                  <c:v>2.6319539546966553</c:v>
                </c:pt>
                <c:pt idx="83">
                  <c:v>2.6513493061065674</c:v>
                </c:pt>
                <c:pt idx="84">
                  <c:v>2.669952154159546</c:v>
                </c:pt>
                <c:pt idx="85">
                  <c:v>2.6878607273101807</c:v>
                </c:pt>
                <c:pt idx="86">
                  <c:v>2.70516300201416</c:v>
                </c:pt>
                <c:pt idx="87">
                  <c:v>2.7219467163085938</c:v>
                </c:pt>
                <c:pt idx="88">
                  <c:v>2.7382800579071045</c:v>
                </c:pt>
                <c:pt idx="89">
                  <c:v>2.75420880317688</c:v>
                </c:pt>
                <c:pt idx="90">
                  <c:v>2.769784688949585</c:v>
                </c:pt>
                <c:pt idx="91">
                  <c:v>2.7850749492645264</c:v>
                </c:pt>
                <c:pt idx="92">
                  <c:v>2.800144672393799</c:v>
                </c:pt>
                <c:pt idx="93">
                  <c:v>2.8150393962860107</c:v>
                </c:pt>
                <c:pt idx="94">
                  <c:v>2.8298096656799316</c:v>
                </c:pt>
                <c:pt idx="95">
                  <c:v>2.8445005416870117</c:v>
                </c:pt>
                <c:pt idx="96">
                  <c:v>2.859130859375</c:v>
                </c:pt>
                <c:pt idx="97">
                  <c:v>2.8737146854400635</c:v>
                </c:pt>
                <c:pt idx="98">
                  <c:v>2.8882546424865723</c:v>
                </c:pt>
                <c:pt idx="99">
                  <c:v>2.9027512073516846</c:v>
                </c:pt>
                <c:pt idx="100">
                  <c:v>2.9172098636627197</c:v>
                </c:pt>
              </c:numCache>
            </c:numRef>
          </c:yVal>
          <c:smooth val="0"/>
        </c:ser>
        <c:ser>
          <c:idx val="2"/>
          <c:order val="3"/>
          <c:tx>
            <c:v>Low Emissions Path</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'Low Emissions Path'!$A$111:$A$211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'Low Emissions Path'!$F$111:$F$211</c:f>
              <c:numCache>
                <c:ptCount val="101"/>
                <c:pt idx="0">
                  <c:v>0.8008435368537903</c:v>
                </c:pt>
                <c:pt idx="1">
                  <c:v>0.8217622637748718</c:v>
                </c:pt>
                <c:pt idx="2">
                  <c:v>0.841914176940918</c:v>
                </c:pt>
                <c:pt idx="3">
                  <c:v>0.8614151477813721</c:v>
                </c:pt>
                <c:pt idx="4">
                  <c:v>0.8804716467857361</c:v>
                </c:pt>
                <c:pt idx="5">
                  <c:v>0.8993163108825684</c:v>
                </c:pt>
                <c:pt idx="6">
                  <c:v>0.9180926084518433</c:v>
                </c:pt>
                <c:pt idx="7">
                  <c:v>0.9368186593055725</c:v>
                </c:pt>
                <c:pt idx="8">
                  <c:v>0.9555699825286865</c:v>
                </c:pt>
                <c:pt idx="9">
                  <c:v>0.9744051098823547</c:v>
                </c:pt>
                <c:pt idx="10">
                  <c:v>0.9934053421020508</c:v>
                </c:pt>
                <c:pt idx="11">
                  <c:v>1.0127664804458618</c:v>
                </c:pt>
                <c:pt idx="12">
                  <c:v>1.0327529907226562</c:v>
                </c:pt>
                <c:pt idx="13">
                  <c:v>1.0534740686416626</c:v>
                </c:pt>
                <c:pt idx="14">
                  <c:v>1.0747095346450806</c:v>
                </c:pt>
                <c:pt idx="15">
                  <c:v>1.0961873531341553</c:v>
                </c:pt>
                <c:pt idx="16">
                  <c:v>1.117693305015564</c:v>
                </c:pt>
                <c:pt idx="17">
                  <c:v>1.1390708684921265</c:v>
                </c:pt>
                <c:pt idx="18">
                  <c:v>1.1602089405059814</c:v>
                </c:pt>
                <c:pt idx="19">
                  <c:v>1.1810240745544434</c:v>
                </c:pt>
                <c:pt idx="20">
                  <c:v>1.2014414072036743</c:v>
                </c:pt>
                <c:pt idx="21">
                  <c:v>1.2213592529296875</c:v>
                </c:pt>
                <c:pt idx="22">
                  <c:v>1.240583062171936</c:v>
                </c:pt>
                <c:pt idx="23">
                  <c:v>1.2589565515518188</c:v>
                </c:pt>
                <c:pt idx="24">
                  <c:v>1.2763898372650146</c:v>
                </c:pt>
                <c:pt idx="25">
                  <c:v>1.2928240299224854</c:v>
                </c:pt>
                <c:pt idx="26">
                  <c:v>1.3082218170166016</c:v>
                </c:pt>
                <c:pt idx="27">
                  <c:v>1.3225572109222412</c:v>
                </c:pt>
                <c:pt idx="28">
                  <c:v>1.3358335494995117</c:v>
                </c:pt>
                <c:pt idx="29">
                  <c:v>1.348080039024353</c:v>
                </c:pt>
                <c:pt idx="30">
                  <c:v>1.3593870401382446</c:v>
                </c:pt>
                <c:pt idx="31">
                  <c:v>1.3699969053268433</c:v>
                </c:pt>
                <c:pt idx="32">
                  <c:v>1.3801913261413574</c:v>
                </c:pt>
                <c:pt idx="33">
                  <c:v>1.390079140663147</c:v>
                </c:pt>
                <c:pt idx="34">
                  <c:v>1.3996225595474243</c:v>
                </c:pt>
                <c:pt idx="35">
                  <c:v>1.4088025093078613</c:v>
                </c:pt>
                <c:pt idx="36">
                  <c:v>1.417573094367981</c:v>
                </c:pt>
                <c:pt idx="37">
                  <c:v>1.4258759021759033</c:v>
                </c:pt>
                <c:pt idx="38">
                  <c:v>1.4337332248687744</c:v>
                </c:pt>
                <c:pt idx="39">
                  <c:v>1.4411654472351074</c:v>
                </c:pt>
                <c:pt idx="40">
                  <c:v>1.4482535123825073</c:v>
                </c:pt>
                <c:pt idx="41">
                  <c:v>1.455234408378601</c:v>
                </c:pt>
                <c:pt idx="42">
                  <c:v>1.4623891115188599</c:v>
                </c:pt>
                <c:pt idx="43">
                  <c:v>1.4698253870010376</c:v>
                </c:pt>
                <c:pt idx="44">
                  <c:v>1.4774826765060425</c:v>
                </c:pt>
                <c:pt idx="45">
                  <c:v>1.4853204488754272</c:v>
                </c:pt>
                <c:pt idx="46">
                  <c:v>1.493300437927246</c:v>
                </c:pt>
                <c:pt idx="47">
                  <c:v>1.501401424407959</c:v>
                </c:pt>
                <c:pt idx="48">
                  <c:v>1.5096009969711304</c:v>
                </c:pt>
                <c:pt idx="49">
                  <c:v>1.5178841352462769</c:v>
                </c:pt>
                <c:pt idx="50">
                  <c:v>1.526301383972168</c:v>
                </c:pt>
                <c:pt idx="51">
                  <c:v>1.5349738597869873</c:v>
                </c:pt>
                <c:pt idx="52">
                  <c:v>1.5439504384994507</c:v>
                </c:pt>
                <c:pt idx="53">
                  <c:v>1.5532197952270508</c:v>
                </c:pt>
                <c:pt idx="54">
                  <c:v>1.5628324747085571</c:v>
                </c:pt>
                <c:pt idx="55">
                  <c:v>1.57282555103302</c:v>
                </c:pt>
                <c:pt idx="56">
                  <c:v>1.5832462310791016</c:v>
                </c:pt>
                <c:pt idx="57">
                  <c:v>1.5941390991210938</c:v>
                </c:pt>
                <c:pt idx="58">
                  <c:v>1.6055140495300293</c:v>
                </c:pt>
                <c:pt idx="59">
                  <c:v>1.6173816919326782</c:v>
                </c:pt>
                <c:pt idx="60">
                  <c:v>1.6296685934066772</c:v>
                </c:pt>
                <c:pt idx="61">
                  <c:v>1.6421477794647217</c:v>
                </c:pt>
                <c:pt idx="62">
                  <c:v>1.654578685760498</c:v>
                </c:pt>
                <c:pt idx="63">
                  <c:v>1.6668909788131714</c:v>
                </c:pt>
                <c:pt idx="64">
                  <c:v>1.6791397333145142</c:v>
                </c:pt>
                <c:pt idx="65">
                  <c:v>1.6913738250732422</c:v>
                </c:pt>
                <c:pt idx="66">
                  <c:v>1.7036408185958862</c:v>
                </c:pt>
                <c:pt idx="67">
                  <c:v>1.7159881591796875</c:v>
                </c:pt>
                <c:pt idx="68">
                  <c:v>1.7284455299377441</c:v>
                </c:pt>
                <c:pt idx="69">
                  <c:v>1.7410255670547485</c:v>
                </c:pt>
                <c:pt idx="70">
                  <c:v>1.753662347793579</c:v>
                </c:pt>
                <c:pt idx="71">
                  <c:v>1.7661097049713135</c:v>
                </c:pt>
                <c:pt idx="72">
                  <c:v>1.7781153917312622</c:v>
                </c:pt>
                <c:pt idx="73">
                  <c:v>1.7896357774734497</c:v>
                </c:pt>
                <c:pt idx="74">
                  <c:v>1.8007460832595825</c:v>
                </c:pt>
                <c:pt idx="75">
                  <c:v>1.8115136623382568</c:v>
                </c:pt>
                <c:pt idx="76">
                  <c:v>1.8220043182373047</c:v>
                </c:pt>
                <c:pt idx="77">
                  <c:v>1.8322789669036865</c:v>
                </c:pt>
                <c:pt idx="78">
                  <c:v>1.8423699140548706</c:v>
                </c:pt>
                <c:pt idx="79">
                  <c:v>1.8523141145706177</c:v>
                </c:pt>
                <c:pt idx="80">
                  <c:v>1.8621156215667725</c:v>
                </c:pt>
                <c:pt idx="81">
                  <c:v>1.8715780973434448</c:v>
                </c:pt>
                <c:pt idx="82">
                  <c:v>1.88033127784729</c:v>
                </c:pt>
                <c:pt idx="83">
                  <c:v>1.888245940208435</c:v>
                </c:pt>
                <c:pt idx="84">
                  <c:v>1.8954378366470337</c:v>
                </c:pt>
                <c:pt idx="85">
                  <c:v>1.9020055532455444</c:v>
                </c:pt>
                <c:pt idx="86">
                  <c:v>1.908036708831787</c:v>
                </c:pt>
                <c:pt idx="87">
                  <c:v>1.9136183261871338</c:v>
                </c:pt>
                <c:pt idx="88">
                  <c:v>1.918817162513733</c:v>
                </c:pt>
                <c:pt idx="89">
                  <c:v>1.9236773252487183</c:v>
                </c:pt>
                <c:pt idx="90">
                  <c:v>1.9282488822937012</c:v>
                </c:pt>
                <c:pt idx="91">
                  <c:v>1.9325966835021973</c:v>
                </c:pt>
                <c:pt idx="92">
                  <c:v>1.9367836713790894</c:v>
                </c:pt>
                <c:pt idx="93">
                  <c:v>1.9408528804779053</c:v>
                </c:pt>
                <c:pt idx="94">
                  <c:v>1.9448527097702026</c:v>
                </c:pt>
                <c:pt idx="95">
                  <c:v>1.9488255977630615</c:v>
                </c:pt>
                <c:pt idx="96">
                  <c:v>1.952788233757019</c:v>
                </c:pt>
                <c:pt idx="97">
                  <c:v>1.9567521810531616</c:v>
                </c:pt>
                <c:pt idx="98">
                  <c:v>1.9607179164886475</c:v>
                </c:pt>
                <c:pt idx="99">
                  <c:v>1.9646838903427124</c:v>
                </c:pt>
                <c:pt idx="100">
                  <c:v>1.9686534404754639</c:v>
                </c:pt>
              </c:numCache>
            </c:numRef>
          </c:yVal>
          <c:smooth val="0"/>
        </c:ser>
        <c:axId val="17824965"/>
        <c:axId val="26206958"/>
      </c:scatterChart>
      <c:valAx>
        <c:axId val="17824965"/>
        <c:scaling>
          <c:orientation val="minMax"/>
          <c:max val="2100"/>
          <c:min val="200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26206958"/>
        <c:crosses val="autoZero"/>
        <c:crossBetween val="midCat"/>
        <c:dispUnits/>
      </c:valAx>
      <c:valAx>
        <c:axId val="26206958"/>
        <c:scaling>
          <c:orientation val="minMax"/>
          <c:max val="5"/>
          <c:min val="0"/>
        </c:scaling>
        <c:axPos val="l"/>
        <c:title>
          <c:tx>
            <c:rich>
              <a:bodyPr vert="horz" rot="-5400000" anchor="ctr"/>
              <a:lstStyle/>
              <a:p>
                <a:pPr algn="ctr">
                  <a:defRPr/>
                </a:pPr>
                <a:r>
                  <a:rPr lang="en-US" cap="none" sz="1800" b="1" i="0" u="none" baseline="0"/>
                  <a:t>Degrees C</a:t>
                </a:r>
              </a:p>
            </c:rich>
          </c:tx>
          <c:layout>
            <c:manualLayout>
              <c:xMode val="factor"/>
              <c:yMode val="factor"/>
              <c:x val="-0.02225"/>
              <c:y val="-0.001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17824965"/>
        <c:crosses val="autoZero"/>
        <c:crossBetween val="midCat"/>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rPr>
              <a:t>Sea Level Rise from 
</a:t>
            </a:r>
            <a:r>
              <a:rPr lang="en-US" cap="none" sz="2600" b="1" i="0" u="none" baseline="0">
                <a:solidFill>
                  <a:srgbClr val="000000"/>
                </a:solidFill>
              </a:rPr>
              <a:t>Year 2000</a:t>
            </a:r>
          </a:p>
        </c:rich>
      </c:tx>
      <c:layout>
        <c:manualLayout>
          <c:xMode val="factor"/>
          <c:yMode val="factor"/>
          <c:x val="0.042"/>
          <c:y val="0.22575"/>
        </c:manualLayout>
      </c:layout>
      <c:spPr>
        <a:noFill/>
        <a:ln>
          <a:noFill/>
        </a:ln>
      </c:spPr>
    </c:title>
    <c:plotArea>
      <c:layout>
        <c:manualLayout>
          <c:xMode val="edge"/>
          <c:yMode val="edge"/>
          <c:x val="0.121"/>
          <c:y val="0.708"/>
          <c:w val="0.7535"/>
          <c:h val="0.2545"/>
        </c:manualLayout>
      </c:layout>
      <c:scatterChart>
        <c:scatterStyle val="lineMarker"/>
        <c:varyColors val="0"/>
        <c:ser>
          <c:idx val="0"/>
          <c:order val="0"/>
          <c:tx>
            <c:v>BAU</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BAU!$A$111:$A$211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BAU!$G$111:$G$211</c:f>
              <c:numCache>
                <c:ptCount val="101"/>
                <c:pt idx="0">
                  <c:v>0</c:v>
                </c:pt>
                <c:pt idx="1">
                  <c:v>3.854753017425537</c:v>
                </c:pt>
                <c:pt idx="2">
                  <c:v>7.779636383056641</c:v>
                </c:pt>
                <c:pt idx="3">
                  <c:v>11.772160530090332</c:v>
                </c:pt>
                <c:pt idx="4">
                  <c:v>15.830350875854492</c:v>
                </c:pt>
                <c:pt idx="5">
                  <c:v>19.953014373779297</c:v>
                </c:pt>
                <c:pt idx="6">
                  <c:v>24.1396484375</c:v>
                </c:pt>
                <c:pt idx="7">
                  <c:v>28.39004135131836</c:v>
                </c:pt>
                <c:pt idx="8">
                  <c:v>32.70411682128906</c:v>
                </c:pt>
                <c:pt idx="9">
                  <c:v>37.0820426940918</c:v>
                </c:pt>
                <c:pt idx="10">
                  <c:v>41.52417755126953</c:v>
                </c:pt>
                <c:pt idx="11">
                  <c:v>46.03129959106445</c:v>
                </c:pt>
                <c:pt idx="12">
                  <c:v>50.60498809814453</c:v>
                </c:pt>
                <c:pt idx="13">
                  <c:v>55.24759292602539</c:v>
                </c:pt>
                <c:pt idx="14">
                  <c:v>59.96169662475586</c:v>
                </c:pt>
                <c:pt idx="15">
                  <c:v>64.7498779296875</c:v>
                </c:pt>
                <c:pt idx="16">
                  <c:v>69.61468505859375</c:v>
                </c:pt>
                <c:pt idx="17">
                  <c:v>74.55860137939453</c:v>
                </c:pt>
                <c:pt idx="18">
                  <c:v>79.58407592773438</c:v>
                </c:pt>
                <c:pt idx="19">
                  <c:v>84.69352722167969</c:v>
                </c:pt>
                <c:pt idx="20">
                  <c:v>89.88927459716797</c:v>
                </c:pt>
                <c:pt idx="21">
                  <c:v>95.17350006103516</c:v>
                </c:pt>
                <c:pt idx="22">
                  <c:v>100.54814910888672</c:v>
                </c:pt>
                <c:pt idx="23">
                  <c:v>106.01519012451172</c:v>
                </c:pt>
                <c:pt idx="24">
                  <c:v>111.57672882080078</c:v>
                </c:pt>
                <c:pt idx="25">
                  <c:v>117.23500061035156</c:v>
                </c:pt>
                <c:pt idx="26">
                  <c:v>122.99230194091797</c:v>
                </c:pt>
                <c:pt idx="27">
                  <c:v>128.85096740722656</c:v>
                </c:pt>
                <c:pt idx="28">
                  <c:v>134.8132781982422</c:v>
                </c:pt>
                <c:pt idx="29">
                  <c:v>140.88157653808594</c:v>
                </c:pt>
                <c:pt idx="30">
                  <c:v>147.05821228027344</c:v>
                </c:pt>
                <c:pt idx="31">
                  <c:v>153.34593200683594</c:v>
                </c:pt>
                <c:pt idx="32">
                  <c:v>159.74827575683594</c:v>
                </c:pt>
                <c:pt idx="33">
                  <c:v>166.2694854736328</c:v>
                </c:pt>
                <c:pt idx="34">
                  <c:v>172.91380310058594</c:v>
                </c:pt>
                <c:pt idx="35">
                  <c:v>179.68519592285156</c:v>
                </c:pt>
                <c:pt idx="36">
                  <c:v>186.58746337890625</c:v>
                </c:pt>
                <c:pt idx="37">
                  <c:v>193.62391662597656</c:v>
                </c:pt>
                <c:pt idx="38">
                  <c:v>200.79766845703125</c:v>
                </c:pt>
                <c:pt idx="39">
                  <c:v>208.1116943359375</c:v>
                </c:pt>
                <c:pt idx="40">
                  <c:v>215.56886291503906</c:v>
                </c:pt>
                <c:pt idx="41">
                  <c:v>223.17230224609375</c:v>
                </c:pt>
                <c:pt idx="42">
                  <c:v>230.92591857910156</c:v>
                </c:pt>
                <c:pt idx="43">
                  <c:v>238.83419799804688</c:v>
                </c:pt>
                <c:pt idx="44">
                  <c:v>246.90150451660156</c:v>
                </c:pt>
                <c:pt idx="45">
                  <c:v>255.13185119628906</c:v>
                </c:pt>
                <c:pt idx="46">
                  <c:v>263.5289306640625</c:v>
                </c:pt>
                <c:pt idx="47">
                  <c:v>272.09625244140625</c:v>
                </c:pt>
                <c:pt idx="48">
                  <c:v>280.8369445800781</c:v>
                </c:pt>
                <c:pt idx="49">
                  <c:v>289.7539978027344</c:v>
                </c:pt>
                <c:pt idx="50">
                  <c:v>298.8503112792969</c:v>
                </c:pt>
                <c:pt idx="51">
                  <c:v>308.12884521484375</c:v>
                </c:pt>
                <c:pt idx="52">
                  <c:v>317.5926208496094</c:v>
                </c:pt>
                <c:pt idx="53">
                  <c:v>327.2440490722656</c:v>
                </c:pt>
                <c:pt idx="54">
                  <c:v>337.0849609375</c:v>
                </c:pt>
                <c:pt idx="55">
                  <c:v>347.11676025390625</c:v>
                </c:pt>
                <c:pt idx="56">
                  <c:v>357.3406677246094</c:v>
                </c:pt>
                <c:pt idx="57">
                  <c:v>367.75775146484375</c:v>
                </c:pt>
                <c:pt idx="58">
                  <c:v>378.3688659667969</c:v>
                </c:pt>
                <c:pt idx="59">
                  <c:v>389.1747741699219</c:v>
                </c:pt>
                <c:pt idx="60">
                  <c:v>400.17608642578125</c:v>
                </c:pt>
                <c:pt idx="61">
                  <c:v>411.3728332519531</c:v>
                </c:pt>
                <c:pt idx="62">
                  <c:v>422.7640686035156</c:v>
                </c:pt>
                <c:pt idx="63">
                  <c:v>434.3481750488281</c:v>
                </c:pt>
                <c:pt idx="64">
                  <c:v>446.1235046386719</c:v>
                </c:pt>
                <c:pt idx="65">
                  <c:v>458.08843994140625</c:v>
                </c:pt>
                <c:pt idx="66">
                  <c:v>470.2416076660156</c:v>
                </c:pt>
                <c:pt idx="67">
                  <c:v>482.5817565917969</c:v>
                </c:pt>
                <c:pt idx="68">
                  <c:v>495.1077880859375</c:v>
                </c:pt>
                <c:pt idx="69">
                  <c:v>507.8187255859375</c:v>
                </c:pt>
                <c:pt idx="70">
                  <c:v>520.713623046875</c:v>
                </c:pt>
                <c:pt idx="71">
                  <c:v>533.7911376953125</c:v>
                </c:pt>
                <c:pt idx="72">
                  <c:v>547.0489501953125</c:v>
                </c:pt>
                <c:pt idx="73">
                  <c:v>560.4842529296875</c:v>
                </c:pt>
                <c:pt idx="74">
                  <c:v>574.09423828125</c:v>
                </c:pt>
                <c:pt idx="75">
                  <c:v>587.8765869140625</c:v>
                </c:pt>
                <c:pt idx="76">
                  <c:v>601.8289794921875</c:v>
                </c:pt>
                <c:pt idx="77">
                  <c:v>615.9495239257812</c:v>
                </c:pt>
                <c:pt idx="78">
                  <c:v>630.2365112304688</c:v>
                </c:pt>
                <c:pt idx="79">
                  <c:v>644.6884155273438</c:v>
                </c:pt>
                <c:pt idx="80">
                  <c:v>659.3037719726562</c:v>
                </c:pt>
                <c:pt idx="81">
                  <c:v>674.0810546875</c:v>
                </c:pt>
                <c:pt idx="82">
                  <c:v>689.0177612304688</c:v>
                </c:pt>
                <c:pt idx="83">
                  <c:v>704.1102294921875</c:v>
                </c:pt>
                <c:pt idx="84">
                  <c:v>719.354736328125</c:v>
                </c:pt>
                <c:pt idx="85">
                  <c:v>734.748046875</c:v>
                </c:pt>
                <c:pt idx="86">
                  <c:v>750.2869873046875</c:v>
                </c:pt>
                <c:pt idx="87">
                  <c:v>765.9688720703125</c:v>
                </c:pt>
                <c:pt idx="88">
                  <c:v>781.7911987304688</c:v>
                </c:pt>
                <c:pt idx="89">
                  <c:v>797.751708984375</c:v>
                </c:pt>
                <c:pt idx="90">
                  <c:v>813.8482666015625</c:v>
                </c:pt>
                <c:pt idx="91">
                  <c:v>830.0789184570312</c:v>
                </c:pt>
                <c:pt idx="92">
                  <c:v>846.4420166015625</c:v>
                </c:pt>
                <c:pt idx="93">
                  <c:v>862.9361572265625</c:v>
                </c:pt>
                <c:pt idx="94">
                  <c:v>879.5599975585938</c:v>
                </c:pt>
                <c:pt idx="95">
                  <c:v>896.3124389648438</c:v>
                </c:pt>
                <c:pt idx="96">
                  <c:v>913.1925659179688</c:v>
                </c:pt>
                <c:pt idx="97">
                  <c:v>930.1994018554688</c:v>
                </c:pt>
                <c:pt idx="98">
                  <c:v>947.3322143554688</c:v>
                </c:pt>
                <c:pt idx="99">
                  <c:v>964.590087890625</c:v>
                </c:pt>
                <c:pt idx="100">
                  <c:v>981.9723510742188</c:v>
                </c:pt>
              </c:numCache>
            </c:numRef>
          </c:yVal>
          <c:smooth val="1"/>
        </c:ser>
        <c:ser>
          <c:idx val="1"/>
          <c:order val="1"/>
          <c:tx>
            <c:v>Confirmed Proposals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'Confirmed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'Confirmed Proposals'!$G$111:$G$211</c:f>
              <c:numCache>
                <c:ptCount val="101"/>
                <c:pt idx="0">
                  <c:v>0</c:v>
                </c:pt>
                <c:pt idx="1">
                  <c:v>3.854753017425537</c:v>
                </c:pt>
                <c:pt idx="2">
                  <c:v>7.779636383056641</c:v>
                </c:pt>
                <c:pt idx="3">
                  <c:v>11.772160530090332</c:v>
                </c:pt>
                <c:pt idx="4">
                  <c:v>15.830350875854492</c:v>
                </c:pt>
                <c:pt idx="5">
                  <c:v>19.953014373779297</c:v>
                </c:pt>
                <c:pt idx="6">
                  <c:v>24.1396484375</c:v>
                </c:pt>
                <c:pt idx="7">
                  <c:v>28.39004135131836</c:v>
                </c:pt>
                <c:pt idx="8">
                  <c:v>32.70411682128906</c:v>
                </c:pt>
                <c:pt idx="9">
                  <c:v>37.0820426940918</c:v>
                </c:pt>
                <c:pt idx="10">
                  <c:v>41.52417755126953</c:v>
                </c:pt>
                <c:pt idx="11">
                  <c:v>46.031288146972656</c:v>
                </c:pt>
                <c:pt idx="12">
                  <c:v>50.604801177978516</c:v>
                </c:pt>
                <c:pt idx="13">
                  <c:v>55.246524810791016</c:v>
                </c:pt>
                <c:pt idx="14">
                  <c:v>59.95815658569336</c:v>
                </c:pt>
                <c:pt idx="15">
                  <c:v>64.74114990234375</c:v>
                </c:pt>
                <c:pt idx="16">
                  <c:v>69.59675598144531</c:v>
                </c:pt>
                <c:pt idx="17">
                  <c:v>74.52603912353516</c:v>
                </c:pt>
                <c:pt idx="18">
                  <c:v>79.52994537353516</c:v>
                </c:pt>
                <c:pt idx="19">
                  <c:v>84.6093521118164</c:v>
                </c:pt>
                <c:pt idx="20">
                  <c:v>89.76505279541016</c:v>
                </c:pt>
                <c:pt idx="21">
                  <c:v>94.99769592285156</c:v>
                </c:pt>
                <c:pt idx="22">
                  <c:v>100.30775451660156</c:v>
                </c:pt>
                <c:pt idx="23">
                  <c:v>105.69573974609375</c:v>
                </c:pt>
                <c:pt idx="24">
                  <c:v>111.16228485107422</c:v>
                </c:pt>
                <c:pt idx="25">
                  <c:v>116.70819854736328</c:v>
                </c:pt>
                <c:pt idx="26">
                  <c:v>122.33440399169922</c:v>
                </c:pt>
                <c:pt idx="27">
                  <c:v>128.04188537597656</c:v>
                </c:pt>
                <c:pt idx="28">
                  <c:v>133.83164978027344</c:v>
                </c:pt>
                <c:pt idx="29">
                  <c:v>139.704833984375</c:v>
                </c:pt>
                <c:pt idx="30">
                  <c:v>145.66262817382812</c:v>
                </c:pt>
                <c:pt idx="31">
                  <c:v>151.70669555664062</c:v>
                </c:pt>
                <c:pt idx="32">
                  <c:v>157.83958435058594</c:v>
                </c:pt>
                <c:pt idx="33">
                  <c:v>164.06448364257812</c:v>
                </c:pt>
                <c:pt idx="34">
                  <c:v>170.3845977783203</c:v>
                </c:pt>
                <c:pt idx="35">
                  <c:v>176.8027801513672</c:v>
                </c:pt>
                <c:pt idx="36">
                  <c:v>183.3216552734375</c:v>
                </c:pt>
                <c:pt idx="37">
                  <c:v>189.9434356689453</c:v>
                </c:pt>
                <c:pt idx="38">
                  <c:v>196.6700439453125</c:v>
                </c:pt>
                <c:pt idx="39">
                  <c:v>203.50320434570312</c:v>
                </c:pt>
                <c:pt idx="40">
                  <c:v>210.44461059570312</c:v>
                </c:pt>
                <c:pt idx="41">
                  <c:v>217.49620056152344</c:v>
                </c:pt>
                <c:pt idx="42">
                  <c:v>224.66064453125</c:v>
                </c:pt>
                <c:pt idx="43">
                  <c:v>231.94125366210938</c:v>
                </c:pt>
                <c:pt idx="44">
                  <c:v>239.34124755859375</c:v>
                </c:pt>
                <c:pt idx="45">
                  <c:v>246.86351013183594</c:v>
                </c:pt>
                <c:pt idx="46">
                  <c:v>254.5106201171875</c:v>
                </c:pt>
                <c:pt idx="47">
                  <c:v>262.28497314453125</c:v>
                </c:pt>
                <c:pt idx="48">
                  <c:v>270.1887512207031</c:v>
                </c:pt>
                <c:pt idx="49">
                  <c:v>278.2239685058594</c:v>
                </c:pt>
                <c:pt idx="50">
                  <c:v>286.3924560546875</c:v>
                </c:pt>
                <c:pt idx="51">
                  <c:v>294.6963806152344</c:v>
                </c:pt>
                <c:pt idx="52">
                  <c:v>303.137939453125</c:v>
                </c:pt>
                <c:pt idx="53">
                  <c:v>311.71893310546875</c:v>
                </c:pt>
                <c:pt idx="54">
                  <c:v>320.4407958984375</c:v>
                </c:pt>
                <c:pt idx="55">
                  <c:v>329.3047790527344</c:v>
                </c:pt>
                <c:pt idx="56">
                  <c:v>338.31195068359375</c:v>
                </c:pt>
                <c:pt idx="57">
                  <c:v>347.4633483886719</c:v>
                </c:pt>
                <c:pt idx="58">
                  <c:v>356.7600402832031</c:v>
                </c:pt>
                <c:pt idx="59">
                  <c:v>366.2028503417969</c:v>
                </c:pt>
                <c:pt idx="60">
                  <c:v>375.7926330566406</c:v>
                </c:pt>
                <c:pt idx="61">
                  <c:v>385.5296325683594</c:v>
                </c:pt>
                <c:pt idx="62">
                  <c:v>395.41326904296875</c:v>
                </c:pt>
                <c:pt idx="63">
                  <c:v>405.4422302246094</c:v>
                </c:pt>
                <c:pt idx="64">
                  <c:v>415.61517333984375</c:v>
                </c:pt>
                <c:pt idx="65">
                  <c:v>425.930908203125</c:v>
                </c:pt>
                <c:pt idx="66">
                  <c:v>436.38848876953125</c:v>
                </c:pt>
                <c:pt idx="67">
                  <c:v>446.9870300292969</c:v>
                </c:pt>
                <c:pt idx="68">
                  <c:v>457.72589111328125</c:v>
                </c:pt>
                <c:pt idx="69">
                  <c:v>468.6045227050781</c:v>
                </c:pt>
                <c:pt idx="70">
                  <c:v>479.6224060058594</c:v>
                </c:pt>
                <c:pt idx="71">
                  <c:v>490.7785339355469</c:v>
                </c:pt>
                <c:pt idx="72">
                  <c:v>502.0710754394531</c:v>
                </c:pt>
                <c:pt idx="73">
                  <c:v>513.4976196289062</c:v>
                </c:pt>
                <c:pt idx="74">
                  <c:v>525.0557861328125</c:v>
                </c:pt>
                <c:pt idx="75">
                  <c:v>536.7435913085938</c:v>
                </c:pt>
                <c:pt idx="76">
                  <c:v>548.5591430664062</c:v>
                </c:pt>
                <c:pt idx="77">
                  <c:v>560.5009765625</c:v>
                </c:pt>
                <c:pt idx="78">
                  <c:v>572.5677490234375</c:v>
                </c:pt>
                <c:pt idx="79">
                  <c:v>584.7581787109375</c:v>
                </c:pt>
                <c:pt idx="80">
                  <c:v>597.0712890625</c:v>
                </c:pt>
                <c:pt idx="81">
                  <c:v>609.5059204101562</c:v>
                </c:pt>
                <c:pt idx="82">
                  <c:v>622.059814453125</c:v>
                </c:pt>
                <c:pt idx="83">
                  <c:v>634.7296752929688</c:v>
                </c:pt>
                <c:pt idx="84">
                  <c:v>647.5123901367188</c:v>
                </c:pt>
                <c:pt idx="85">
                  <c:v>660.4048461914062</c:v>
                </c:pt>
                <c:pt idx="86">
                  <c:v>673.404541015625</c:v>
                </c:pt>
                <c:pt idx="87">
                  <c:v>686.5090942382812</c:v>
                </c:pt>
                <c:pt idx="88">
                  <c:v>699.7164306640625</c:v>
                </c:pt>
                <c:pt idx="89">
                  <c:v>713.0247802734375</c:v>
                </c:pt>
                <c:pt idx="90">
                  <c:v>726.4324340820312</c:v>
                </c:pt>
                <c:pt idx="91">
                  <c:v>739.9378051757812</c:v>
                </c:pt>
                <c:pt idx="92">
                  <c:v>753.539794921875</c:v>
                </c:pt>
                <c:pt idx="93">
                  <c:v>767.2372436523438</c:v>
                </c:pt>
                <c:pt idx="94">
                  <c:v>781.0293579101562</c:v>
                </c:pt>
                <c:pt idx="95">
                  <c:v>794.9153442382812</c:v>
                </c:pt>
                <c:pt idx="96">
                  <c:v>808.8946533203125</c:v>
                </c:pt>
                <c:pt idx="97">
                  <c:v>822.9668579101562</c:v>
                </c:pt>
                <c:pt idx="98">
                  <c:v>837.1314086914062</c:v>
                </c:pt>
                <c:pt idx="99">
                  <c:v>851.3878173828125</c:v>
                </c:pt>
                <c:pt idx="100">
                  <c:v>865.7357788085938</c:v>
                </c:pt>
              </c:numCache>
            </c:numRef>
          </c:yVal>
          <c:smooth val="0"/>
        </c:ser>
        <c:ser>
          <c:idx val="3"/>
          <c:order val="2"/>
          <c:tx>
            <c:v>Potential proposals</c:v>
          </c:tx>
          <c:spPr>
            <a:ln w="381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'Potential Proposals'!$A$111:$A$211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'Potential Proposals'!$G$111:$G$211</c:f>
              <c:numCache>
                <c:ptCount val="101"/>
                <c:pt idx="0">
                  <c:v>0</c:v>
                </c:pt>
                <c:pt idx="1">
                  <c:v>3.854753017425537</c:v>
                </c:pt>
                <c:pt idx="2">
                  <c:v>7.779636383056641</c:v>
                </c:pt>
                <c:pt idx="3">
                  <c:v>11.772160530090332</c:v>
                </c:pt>
                <c:pt idx="4">
                  <c:v>15.830350875854492</c:v>
                </c:pt>
                <c:pt idx="5">
                  <c:v>19.953014373779297</c:v>
                </c:pt>
                <c:pt idx="6">
                  <c:v>24.1396484375</c:v>
                </c:pt>
                <c:pt idx="7">
                  <c:v>28.39004135131836</c:v>
                </c:pt>
                <c:pt idx="8">
                  <c:v>32.70411682128906</c:v>
                </c:pt>
                <c:pt idx="9">
                  <c:v>37.0820426940918</c:v>
                </c:pt>
                <c:pt idx="10">
                  <c:v>41.52417755126953</c:v>
                </c:pt>
                <c:pt idx="11">
                  <c:v>46.03128433227539</c:v>
                </c:pt>
                <c:pt idx="12">
                  <c:v>50.60470962524414</c:v>
                </c:pt>
                <c:pt idx="13">
                  <c:v>55.245948791503906</c:v>
                </c:pt>
                <c:pt idx="14">
                  <c:v>59.9561882019043</c:v>
                </c:pt>
                <c:pt idx="15">
                  <c:v>64.73621368408203</c:v>
                </c:pt>
                <c:pt idx="16">
                  <c:v>69.58647155761719</c:v>
                </c:pt>
                <c:pt idx="17">
                  <c:v>74.5071792602539</c:v>
                </c:pt>
                <c:pt idx="18">
                  <c:v>79.49839782714844</c:v>
                </c:pt>
                <c:pt idx="19">
                  <c:v>84.56008911132812</c:v>
                </c:pt>
                <c:pt idx="20">
                  <c:v>89.692138671875</c:v>
                </c:pt>
                <c:pt idx="21">
                  <c:v>94.8943099975586</c:v>
                </c:pt>
                <c:pt idx="22">
                  <c:v>100.1661605834961</c:v>
                </c:pt>
                <c:pt idx="23">
                  <c:v>105.50725555419922</c:v>
                </c:pt>
                <c:pt idx="24">
                  <c:v>110.91726684570312</c:v>
                </c:pt>
                <c:pt idx="25">
                  <c:v>116.39603424072266</c:v>
                </c:pt>
                <c:pt idx="26">
                  <c:v>121.94354248046875</c:v>
                </c:pt>
                <c:pt idx="27">
                  <c:v>127.55986022949219</c:v>
                </c:pt>
                <c:pt idx="28">
                  <c:v>133.24514770507812</c:v>
                </c:pt>
                <c:pt idx="29">
                  <c:v>138.99969482421875</c:v>
                </c:pt>
                <c:pt idx="30">
                  <c:v>144.82394409179688</c:v>
                </c:pt>
                <c:pt idx="31">
                  <c:v>150.71888732910156</c:v>
                </c:pt>
                <c:pt idx="32">
                  <c:v>156.68618774414062</c:v>
                </c:pt>
                <c:pt idx="33">
                  <c:v>162.72776794433594</c:v>
                </c:pt>
                <c:pt idx="34">
                  <c:v>168.84506225585938</c:v>
                </c:pt>
                <c:pt idx="35">
                  <c:v>175.03890991210938</c:v>
                </c:pt>
                <c:pt idx="36">
                  <c:v>181.3097686767578</c:v>
                </c:pt>
                <c:pt idx="37">
                  <c:v>187.657470703125</c:v>
                </c:pt>
                <c:pt idx="38">
                  <c:v>194.08157348632812</c:v>
                </c:pt>
                <c:pt idx="39">
                  <c:v>200.58145141601562</c:v>
                </c:pt>
                <c:pt idx="40">
                  <c:v>207.15638732910156</c:v>
                </c:pt>
                <c:pt idx="41">
                  <c:v>213.80601501464844</c:v>
                </c:pt>
                <c:pt idx="42">
                  <c:v>220.53077697753906</c:v>
                </c:pt>
                <c:pt idx="43">
                  <c:v>227.33177185058594</c:v>
                </c:pt>
                <c:pt idx="44">
                  <c:v>234.21009826660156</c:v>
                </c:pt>
                <c:pt idx="45">
                  <c:v>241.16661071777344</c:v>
                </c:pt>
                <c:pt idx="46">
                  <c:v>248.2019500732422</c:v>
                </c:pt>
                <c:pt idx="47">
                  <c:v>255.316650390625</c:v>
                </c:pt>
                <c:pt idx="48">
                  <c:v>262.5111083984375</c:v>
                </c:pt>
                <c:pt idx="49">
                  <c:v>269.78564453125</c:v>
                </c:pt>
                <c:pt idx="50">
                  <c:v>277.1405944824219</c:v>
                </c:pt>
                <c:pt idx="51">
                  <c:v>284.5765380859375</c:v>
                </c:pt>
                <c:pt idx="52">
                  <c:v>292.09442138671875</c:v>
                </c:pt>
                <c:pt idx="53">
                  <c:v>299.6950378417969</c:v>
                </c:pt>
                <c:pt idx="54">
                  <c:v>307.379150390625</c:v>
                </c:pt>
                <c:pt idx="55">
                  <c:v>315.1475830078125</c:v>
                </c:pt>
                <c:pt idx="56">
                  <c:v>323.00115966796875</c:v>
                </c:pt>
                <c:pt idx="57">
                  <c:v>330.94097900390625</c:v>
                </c:pt>
                <c:pt idx="58">
                  <c:v>338.9680480957031</c:v>
                </c:pt>
                <c:pt idx="59">
                  <c:v>347.08349609375</c:v>
                </c:pt>
                <c:pt idx="60">
                  <c:v>355.2883605957031</c:v>
                </c:pt>
                <c:pt idx="61">
                  <c:v>363.583251953125</c:v>
                </c:pt>
                <c:pt idx="62">
                  <c:v>371.9679260253906</c:v>
                </c:pt>
                <c:pt idx="63">
                  <c:v>380.4414978027344</c:v>
                </c:pt>
                <c:pt idx="64">
                  <c:v>389.0030822753906</c:v>
                </c:pt>
                <c:pt idx="65">
                  <c:v>397.6519775390625</c:v>
                </c:pt>
                <c:pt idx="66">
                  <c:v>406.3876037597656</c:v>
                </c:pt>
                <c:pt idx="67">
                  <c:v>415.2096862792969</c:v>
                </c:pt>
                <c:pt idx="68">
                  <c:v>424.1180114746094</c:v>
                </c:pt>
                <c:pt idx="69">
                  <c:v>433.1125183105469</c:v>
                </c:pt>
                <c:pt idx="70">
                  <c:v>442.1930847167969</c:v>
                </c:pt>
                <c:pt idx="71">
                  <c:v>451.3592834472656</c:v>
                </c:pt>
                <c:pt idx="72">
                  <c:v>460.609619140625</c:v>
                </c:pt>
                <c:pt idx="73">
                  <c:v>469.942138671875</c:v>
                </c:pt>
                <c:pt idx="74">
                  <c:v>479.3548889160156</c:v>
                </c:pt>
                <c:pt idx="75">
                  <c:v>488.84625244140625</c:v>
                </c:pt>
                <c:pt idx="76">
                  <c:v>498.4148254394531</c:v>
                </c:pt>
                <c:pt idx="77">
                  <c:v>508.0594482421875</c:v>
                </c:pt>
                <c:pt idx="78">
                  <c:v>517.7791137695312</c:v>
                </c:pt>
                <c:pt idx="79">
                  <c:v>527.572998046875</c:v>
                </c:pt>
                <c:pt idx="80">
                  <c:v>537.4403686523438</c:v>
                </c:pt>
                <c:pt idx="81">
                  <c:v>547.38037109375</c:v>
                </c:pt>
                <c:pt idx="82">
                  <c:v>557.39111328125</c:v>
                </c:pt>
                <c:pt idx="83">
                  <c:v>567.4697265625</c:v>
                </c:pt>
                <c:pt idx="84">
                  <c:v>577.6132202148438</c:v>
                </c:pt>
                <c:pt idx="85">
                  <c:v>587.819091796875</c:v>
                </c:pt>
                <c:pt idx="86">
                  <c:v>598.0850219726562</c:v>
                </c:pt>
                <c:pt idx="87">
                  <c:v>608.4090576171875</c:v>
                </c:pt>
                <c:pt idx="88">
                  <c:v>618.7896118164062</c:v>
                </c:pt>
                <c:pt idx="89">
                  <c:v>629.2252197265625</c:v>
                </c:pt>
                <c:pt idx="90">
                  <c:v>639.7144775390625</c:v>
                </c:pt>
                <c:pt idx="91">
                  <c:v>650.2562866210938</c:v>
                </c:pt>
                <c:pt idx="92">
                  <c:v>660.8497924804688</c:v>
                </c:pt>
                <c:pt idx="93">
                  <c:v>671.4943237304688</c:v>
                </c:pt>
                <c:pt idx="94">
                  <c:v>682.1893310546875</c:v>
                </c:pt>
                <c:pt idx="95">
                  <c:v>692.9344482421875</c:v>
                </c:pt>
                <c:pt idx="96">
                  <c:v>703.7293701171875</c:v>
                </c:pt>
                <c:pt idx="97">
                  <c:v>714.5740356445312</c:v>
                </c:pt>
                <c:pt idx="98">
                  <c:v>725.4682006835938</c:v>
                </c:pt>
                <c:pt idx="99">
                  <c:v>736.4118041992188</c:v>
                </c:pt>
                <c:pt idx="100">
                  <c:v>747.4046020507812</c:v>
                </c:pt>
              </c:numCache>
            </c:numRef>
          </c:yVal>
          <c:smooth val="0"/>
        </c:ser>
        <c:ser>
          <c:idx val="2"/>
          <c:order val="3"/>
          <c:tx>
            <c:v>2 Degree Path</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'Low Emissions Path'!$A$111:$A$211</c:f>
              <c:numCach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'Low Emissions Path'!$G$111:$G$211</c:f>
              <c:numCache>
                <c:ptCount val="101"/>
                <c:pt idx="0">
                  <c:v>0</c:v>
                </c:pt>
                <c:pt idx="1">
                  <c:v>3.854753017425537</c:v>
                </c:pt>
                <c:pt idx="2">
                  <c:v>7.779636383056641</c:v>
                </c:pt>
                <c:pt idx="3">
                  <c:v>11.772160530090332</c:v>
                </c:pt>
                <c:pt idx="4">
                  <c:v>15.830350875854492</c:v>
                </c:pt>
                <c:pt idx="5">
                  <c:v>19.953014373779297</c:v>
                </c:pt>
                <c:pt idx="6">
                  <c:v>24.1396484375</c:v>
                </c:pt>
                <c:pt idx="7">
                  <c:v>28.39004135131836</c:v>
                </c:pt>
                <c:pt idx="8">
                  <c:v>32.70411682128906</c:v>
                </c:pt>
                <c:pt idx="9">
                  <c:v>37.0820426940918</c:v>
                </c:pt>
                <c:pt idx="10">
                  <c:v>41.52417755126953</c:v>
                </c:pt>
                <c:pt idx="11">
                  <c:v>46.03129959106445</c:v>
                </c:pt>
                <c:pt idx="12">
                  <c:v>50.60498809814453</c:v>
                </c:pt>
                <c:pt idx="13">
                  <c:v>55.247589111328125</c:v>
                </c:pt>
                <c:pt idx="14">
                  <c:v>59.96137619018555</c:v>
                </c:pt>
                <c:pt idx="15">
                  <c:v>64.74774169921875</c:v>
                </c:pt>
                <c:pt idx="16">
                  <c:v>69.60721588134766</c:v>
                </c:pt>
                <c:pt idx="17">
                  <c:v>74.53968048095703</c:v>
                </c:pt>
                <c:pt idx="18">
                  <c:v>79.54454803466797</c:v>
                </c:pt>
                <c:pt idx="19">
                  <c:v>84.62088775634766</c:v>
                </c:pt>
                <c:pt idx="20">
                  <c:v>89.76752471923828</c:v>
                </c:pt>
                <c:pt idx="21">
                  <c:v>94.98297882080078</c:v>
                </c:pt>
                <c:pt idx="22">
                  <c:v>100.26531982421875</c:v>
                </c:pt>
                <c:pt idx="23">
                  <c:v>105.61196899414062</c:v>
                </c:pt>
                <c:pt idx="24">
                  <c:v>111.01990509033203</c:v>
                </c:pt>
                <c:pt idx="25">
                  <c:v>116.48585510253906</c:v>
                </c:pt>
                <c:pt idx="26">
                  <c:v>122.0063705444336</c:v>
                </c:pt>
                <c:pt idx="27">
                  <c:v>127.57788848876953</c:v>
                </c:pt>
                <c:pt idx="28">
                  <c:v>133.19677734375</c:v>
                </c:pt>
                <c:pt idx="29">
                  <c:v>138.8594970703125</c:v>
                </c:pt>
                <c:pt idx="30">
                  <c:v>144.56260681152344</c:v>
                </c:pt>
                <c:pt idx="31">
                  <c:v>150.3031768798828</c:v>
                </c:pt>
                <c:pt idx="32">
                  <c:v>156.07925415039062</c:v>
                </c:pt>
                <c:pt idx="33">
                  <c:v>161.88958740234375</c:v>
                </c:pt>
                <c:pt idx="34">
                  <c:v>167.73312377929688</c:v>
                </c:pt>
                <c:pt idx="35">
                  <c:v>173.608642578125</c:v>
                </c:pt>
                <c:pt idx="36">
                  <c:v>179.51487731933594</c:v>
                </c:pt>
                <c:pt idx="37">
                  <c:v>185.45033264160156</c:v>
                </c:pt>
                <c:pt idx="38">
                  <c:v>191.4134521484375</c:v>
                </c:pt>
                <c:pt idx="39">
                  <c:v>197.40272521972656</c:v>
                </c:pt>
                <c:pt idx="40">
                  <c:v>203.4167938232422</c:v>
                </c:pt>
                <c:pt idx="41">
                  <c:v>209.45472717285156</c:v>
                </c:pt>
                <c:pt idx="42">
                  <c:v>215.5165557861328</c:v>
                </c:pt>
                <c:pt idx="43">
                  <c:v>221.6031036376953</c:v>
                </c:pt>
                <c:pt idx="44">
                  <c:v>227.7152099609375</c:v>
                </c:pt>
                <c:pt idx="45">
                  <c:v>233.85360717773438</c:v>
                </c:pt>
                <c:pt idx="46">
                  <c:v>240.0188446044922</c:v>
                </c:pt>
                <c:pt idx="47">
                  <c:v>246.21136474609375</c:v>
                </c:pt>
                <c:pt idx="48">
                  <c:v>252.4315643310547</c:v>
                </c:pt>
                <c:pt idx="49">
                  <c:v>258.67974853515625</c:v>
                </c:pt>
                <c:pt idx="50">
                  <c:v>264.9562072753906</c:v>
                </c:pt>
                <c:pt idx="51">
                  <c:v>271.2616271972656</c:v>
                </c:pt>
                <c:pt idx="52">
                  <c:v>277.5968933105469</c:v>
                </c:pt>
                <c:pt idx="53">
                  <c:v>283.96307373046875</c:v>
                </c:pt>
                <c:pt idx="54">
                  <c:v>290.3611755371094</c:v>
                </c:pt>
                <c:pt idx="55">
                  <c:v>296.7924499511719</c:v>
                </c:pt>
                <c:pt idx="56">
                  <c:v>303.2582092285156</c:v>
                </c:pt>
                <c:pt idx="57">
                  <c:v>309.760009765625</c:v>
                </c:pt>
                <c:pt idx="58">
                  <c:v>316.2994384765625</c:v>
                </c:pt>
                <c:pt idx="59">
                  <c:v>322.8782043457031</c:v>
                </c:pt>
                <c:pt idx="60">
                  <c:v>329.4978942871094</c:v>
                </c:pt>
                <c:pt idx="61">
                  <c:v>336.15966796875</c:v>
                </c:pt>
                <c:pt idx="62">
                  <c:v>342.8638610839844</c:v>
                </c:pt>
                <c:pt idx="63">
                  <c:v>349.6101379394531</c:v>
                </c:pt>
                <c:pt idx="64">
                  <c:v>356.398193359375</c:v>
                </c:pt>
                <c:pt idx="65">
                  <c:v>363.2278747558594</c:v>
                </c:pt>
                <c:pt idx="66">
                  <c:v>370.0991516113281</c:v>
                </c:pt>
                <c:pt idx="67">
                  <c:v>377.01226806640625</c:v>
                </c:pt>
                <c:pt idx="68">
                  <c:v>383.96746826171875</c:v>
                </c:pt>
                <c:pt idx="69">
                  <c:v>390.9651794433594</c:v>
                </c:pt>
                <c:pt idx="70">
                  <c:v>398.00579833984375</c:v>
                </c:pt>
                <c:pt idx="71">
                  <c:v>405.0892333984375</c:v>
                </c:pt>
                <c:pt idx="72">
                  <c:v>412.2144470214844</c:v>
                </c:pt>
                <c:pt idx="73">
                  <c:v>419.3798522949219</c:v>
                </c:pt>
                <c:pt idx="74">
                  <c:v>426.5838928222656</c:v>
                </c:pt>
                <c:pt idx="75">
                  <c:v>433.8252258300781</c:v>
                </c:pt>
                <c:pt idx="76">
                  <c:v>441.1028137207031</c:v>
                </c:pt>
                <c:pt idx="77">
                  <c:v>448.415771484375</c:v>
                </c:pt>
                <c:pt idx="78">
                  <c:v>455.7634582519531</c:v>
                </c:pt>
                <c:pt idx="79">
                  <c:v>463.14520263671875</c:v>
                </c:pt>
                <c:pt idx="80">
                  <c:v>470.5606384277344</c:v>
                </c:pt>
                <c:pt idx="81">
                  <c:v>478.009033203125</c:v>
                </c:pt>
                <c:pt idx="82">
                  <c:v>485.4888000488281</c:v>
                </c:pt>
                <c:pt idx="83">
                  <c:v>492.9972229003906</c:v>
                </c:pt>
                <c:pt idx="84">
                  <c:v>500.5316162109375</c:v>
                </c:pt>
                <c:pt idx="85">
                  <c:v>508.0896301269531</c:v>
                </c:pt>
                <c:pt idx="86">
                  <c:v>515.6692504882812</c:v>
                </c:pt>
                <c:pt idx="87">
                  <c:v>523.268798828125</c:v>
                </c:pt>
                <c:pt idx="88">
                  <c:v>530.8868408203125</c:v>
                </c:pt>
                <c:pt idx="89">
                  <c:v>538.5220947265625</c:v>
                </c:pt>
                <c:pt idx="90">
                  <c:v>546.1735229492188</c:v>
                </c:pt>
                <c:pt idx="91">
                  <c:v>553.8401489257812</c:v>
                </c:pt>
                <c:pt idx="92">
                  <c:v>561.5213623046875</c:v>
                </c:pt>
                <c:pt idx="93">
                  <c:v>569.2166137695312</c:v>
                </c:pt>
                <c:pt idx="94">
                  <c:v>576.9256591796875</c:v>
                </c:pt>
                <c:pt idx="95">
                  <c:v>584.648193359375</c:v>
                </c:pt>
                <c:pt idx="96">
                  <c:v>592.38427734375</c:v>
                </c:pt>
                <c:pt idx="97">
                  <c:v>600.1337890625</c:v>
                </c:pt>
                <c:pt idx="98">
                  <c:v>607.8967895507812</c:v>
                </c:pt>
                <c:pt idx="99">
                  <c:v>615.67333984375</c:v>
                </c:pt>
                <c:pt idx="100">
                  <c:v>623.4633178710938</c:v>
                </c:pt>
              </c:numCache>
            </c:numRef>
          </c:yVal>
          <c:smooth val="0"/>
        </c:ser>
        <c:axId val="34536031"/>
        <c:axId val="42388824"/>
      </c:scatterChart>
      <c:valAx>
        <c:axId val="34536031"/>
        <c:scaling>
          <c:orientation val="minMax"/>
          <c:max val="2100"/>
          <c:min val="200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42388824"/>
        <c:crosses val="autoZero"/>
        <c:crossBetween val="midCat"/>
        <c:dispUnits/>
      </c:valAx>
      <c:valAx>
        <c:axId val="42388824"/>
        <c:scaling>
          <c:orientation val="minMax"/>
          <c:max val="1000"/>
        </c:scaling>
        <c:axPos val="l"/>
        <c:title>
          <c:tx>
            <c:rich>
              <a:bodyPr vert="horz" rot="-5400000" anchor="ctr"/>
              <a:lstStyle/>
              <a:p>
                <a:pPr algn="ctr">
                  <a:defRPr/>
                </a:pPr>
                <a:r>
                  <a:rPr lang="en-US" cap="none" sz="1000" b="1" i="0" u="none" baseline="0"/>
                  <a:t>mm</a:t>
                </a:r>
              </a:p>
            </c:rich>
          </c:tx>
          <c:layout>
            <c:manualLayout>
              <c:xMode val="factor"/>
              <c:yMode val="factor"/>
              <c:x val="-0.05025"/>
              <c:y val="0.0617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34536031"/>
        <c:crosses val="autoZero"/>
        <c:crossBetween val="midCat"/>
        <c:dispUnits/>
        <c:majorUnit val="2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2</xdr:col>
      <xdr:colOff>0</xdr:colOff>
      <xdr:row>21</xdr:row>
      <xdr:rowOff>0</xdr:rowOff>
    </xdr:to>
    <xdr:grpSp>
      <xdr:nvGrpSpPr>
        <xdr:cNvPr id="1" name="Group 9"/>
        <xdr:cNvGrpSpPr>
          <a:grpSpLocks/>
        </xdr:cNvGrpSpPr>
      </xdr:nvGrpSpPr>
      <xdr:grpSpPr>
        <a:xfrm>
          <a:off x="6353175" y="9086850"/>
          <a:ext cx="0" cy="0"/>
          <a:chOff x="1240" y="1968"/>
          <a:chExt cx="960" cy="960"/>
        </a:xfrm>
        <a:solidFill>
          <a:srgbClr val="FFFFFF"/>
        </a:solidFill>
      </xdr:grpSpPr>
      <xdr:sp>
        <xdr:nvSpPr>
          <xdr:cNvPr id="2" name="Rectangle 6"/>
          <xdr:cNvSpPr>
            <a:spLocks/>
          </xdr:cNvSpPr>
        </xdr:nvSpPr>
        <xdr:spPr>
          <a:xfrm>
            <a:off x="7264400" y="91186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3" name="Rectangle 8"/>
          <xdr:cNvSpPr>
            <a:spLocks/>
          </xdr:cNvSpPr>
        </xdr:nvSpPr>
        <xdr:spPr>
          <a:xfrm>
            <a:off x="7264400" y="91186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EU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4" name="Group 5"/>
        <xdr:cNvGrpSpPr>
          <a:grpSpLocks/>
        </xdr:cNvGrpSpPr>
      </xdr:nvGrpSpPr>
      <xdr:grpSpPr>
        <a:xfrm>
          <a:off x="6353175" y="9086850"/>
          <a:ext cx="0" cy="0"/>
          <a:chOff x="1240" y="1968"/>
          <a:chExt cx="960" cy="960"/>
        </a:xfrm>
        <a:solidFill>
          <a:srgbClr val="FFFFFF"/>
        </a:solidFill>
      </xdr:grpSpPr>
      <xdr:sp>
        <xdr:nvSpPr>
          <xdr:cNvPr id="5" name="Rectangle 6"/>
          <xdr:cNvSpPr>
            <a:spLocks/>
          </xdr:cNvSpPr>
        </xdr:nvSpPr>
        <xdr:spPr>
          <a:xfrm>
            <a:off x="7264400" y="91186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6" name="Rectangle 7"/>
          <xdr:cNvSpPr>
            <a:spLocks/>
          </xdr:cNvSpPr>
        </xdr:nvSpPr>
        <xdr:spPr>
          <a:xfrm>
            <a:off x="7264400" y="91186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Australia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7" name="Group 8"/>
        <xdr:cNvGrpSpPr>
          <a:grpSpLocks/>
        </xdr:cNvGrpSpPr>
      </xdr:nvGrpSpPr>
      <xdr:grpSpPr>
        <a:xfrm>
          <a:off x="6353175" y="9086850"/>
          <a:ext cx="0" cy="0"/>
          <a:chOff x="1240" y="1968"/>
          <a:chExt cx="960" cy="960"/>
        </a:xfrm>
        <a:solidFill>
          <a:srgbClr val="FFFFFF"/>
        </a:solidFill>
      </xdr:grpSpPr>
      <xdr:sp>
        <xdr:nvSpPr>
          <xdr:cNvPr id="8" name="Rectangle 9"/>
          <xdr:cNvSpPr>
            <a:spLocks/>
          </xdr:cNvSpPr>
        </xdr:nvSpPr>
        <xdr:spPr>
          <a:xfrm>
            <a:off x="7264400" y="91186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9" name="Rectangle 10"/>
          <xdr:cNvSpPr>
            <a:spLocks/>
          </xdr:cNvSpPr>
        </xdr:nvSpPr>
        <xdr:spPr>
          <a:xfrm>
            <a:off x="7264400" y="91186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Brazil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10" name="Group 11"/>
        <xdr:cNvGrpSpPr>
          <a:grpSpLocks/>
        </xdr:cNvGrpSpPr>
      </xdr:nvGrpSpPr>
      <xdr:grpSpPr>
        <a:xfrm>
          <a:off x="6353175" y="9086850"/>
          <a:ext cx="0" cy="0"/>
          <a:chOff x="1240" y="1968"/>
          <a:chExt cx="960" cy="960"/>
        </a:xfrm>
        <a:solidFill>
          <a:srgbClr val="FFFFFF"/>
        </a:solidFill>
      </xdr:grpSpPr>
      <xdr:sp>
        <xdr:nvSpPr>
          <xdr:cNvPr id="11" name="Rectangle 12"/>
          <xdr:cNvSpPr>
            <a:spLocks/>
          </xdr:cNvSpPr>
        </xdr:nvSpPr>
        <xdr:spPr>
          <a:xfrm>
            <a:off x="7264400" y="91186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12" name="Rectangle 13"/>
          <xdr:cNvSpPr>
            <a:spLocks/>
          </xdr:cNvSpPr>
        </xdr:nvSpPr>
        <xdr:spPr>
          <a:xfrm>
            <a:off x="7264400" y="91186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Canada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13" name="Group 14"/>
        <xdr:cNvGrpSpPr>
          <a:grpSpLocks/>
        </xdr:cNvGrpSpPr>
      </xdr:nvGrpSpPr>
      <xdr:grpSpPr>
        <a:xfrm>
          <a:off x="6353175" y="9086850"/>
          <a:ext cx="0" cy="0"/>
          <a:chOff x="1240" y="1968"/>
          <a:chExt cx="960" cy="960"/>
        </a:xfrm>
        <a:solidFill>
          <a:srgbClr val="FFFFFF"/>
        </a:solidFill>
      </xdr:grpSpPr>
      <xdr:sp>
        <xdr:nvSpPr>
          <xdr:cNvPr id="14" name="Rectangle 15"/>
          <xdr:cNvSpPr>
            <a:spLocks/>
          </xdr:cNvSpPr>
        </xdr:nvSpPr>
        <xdr:spPr>
          <a:xfrm>
            <a:off x="7264400" y="91186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15" name="Rectangle 16"/>
          <xdr:cNvSpPr>
            <a:spLocks/>
          </xdr:cNvSpPr>
        </xdr:nvSpPr>
        <xdr:spPr>
          <a:xfrm>
            <a:off x="7264400" y="91186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China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16" name="Group 17"/>
        <xdr:cNvGrpSpPr>
          <a:grpSpLocks/>
        </xdr:cNvGrpSpPr>
      </xdr:nvGrpSpPr>
      <xdr:grpSpPr>
        <a:xfrm>
          <a:off x="6353175" y="9086850"/>
          <a:ext cx="0" cy="0"/>
          <a:chOff x="1240" y="1968"/>
          <a:chExt cx="960" cy="960"/>
        </a:xfrm>
        <a:solidFill>
          <a:srgbClr val="FFFFFF"/>
        </a:solidFill>
      </xdr:grpSpPr>
      <xdr:sp>
        <xdr:nvSpPr>
          <xdr:cNvPr id="17" name="Rectangle 18"/>
          <xdr:cNvSpPr>
            <a:spLocks/>
          </xdr:cNvSpPr>
        </xdr:nvSpPr>
        <xdr:spPr>
          <a:xfrm>
            <a:off x="7264400" y="91186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18" name="Rectangle 19"/>
          <xdr:cNvSpPr>
            <a:spLocks/>
          </xdr:cNvSpPr>
        </xdr:nvSpPr>
        <xdr:spPr>
          <a:xfrm>
            <a:off x="7264400" y="91186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India
</a:t>
            </a:r>
          </a:p>
        </xdr:txBody>
      </xdr:sp>
    </xdr:grpSp>
    <xdr:clientData/>
  </xdr:twoCellAnchor>
  <xdr:twoCellAnchor>
    <xdr:from>
      <xdr:col>2</xdr:col>
      <xdr:colOff>0</xdr:colOff>
      <xdr:row>20</xdr:row>
      <xdr:rowOff>0</xdr:rowOff>
    </xdr:from>
    <xdr:to>
      <xdr:col>2</xdr:col>
      <xdr:colOff>0</xdr:colOff>
      <xdr:row>20</xdr:row>
      <xdr:rowOff>0</xdr:rowOff>
    </xdr:to>
    <xdr:grpSp>
      <xdr:nvGrpSpPr>
        <xdr:cNvPr id="19" name="Group 9"/>
        <xdr:cNvGrpSpPr>
          <a:grpSpLocks/>
        </xdr:cNvGrpSpPr>
      </xdr:nvGrpSpPr>
      <xdr:grpSpPr>
        <a:xfrm>
          <a:off x="6353175" y="8429625"/>
          <a:ext cx="0" cy="0"/>
          <a:chOff x="1240" y="1968"/>
          <a:chExt cx="960" cy="960"/>
        </a:xfrm>
        <a:solidFill>
          <a:srgbClr val="FFFFFF"/>
        </a:solidFill>
      </xdr:grpSpPr>
      <xdr:sp>
        <xdr:nvSpPr>
          <xdr:cNvPr id="20" name="Rectangle 6"/>
          <xdr:cNvSpPr>
            <a:spLocks/>
          </xdr:cNvSpPr>
        </xdr:nvSpPr>
        <xdr:spPr>
          <a:xfrm>
            <a:off x="7264400" y="84582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21" name="Rectangle 8"/>
          <xdr:cNvSpPr>
            <a:spLocks/>
          </xdr:cNvSpPr>
        </xdr:nvSpPr>
        <xdr:spPr>
          <a:xfrm>
            <a:off x="7264400" y="84582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EU
</a:t>
            </a:r>
          </a:p>
        </xdr:txBody>
      </xdr:sp>
    </xdr:grpSp>
    <xdr:clientData/>
  </xdr:twoCellAnchor>
  <xdr:twoCellAnchor>
    <xdr:from>
      <xdr:col>2</xdr:col>
      <xdr:colOff>0</xdr:colOff>
      <xdr:row>20</xdr:row>
      <xdr:rowOff>0</xdr:rowOff>
    </xdr:from>
    <xdr:to>
      <xdr:col>2</xdr:col>
      <xdr:colOff>0</xdr:colOff>
      <xdr:row>20</xdr:row>
      <xdr:rowOff>0</xdr:rowOff>
    </xdr:to>
    <xdr:grpSp>
      <xdr:nvGrpSpPr>
        <xdr:cNvPr id="22" name="Group 5"/>
        <xdr:cNvGrpSpPr>
          <a:grpSpLocks/>
        </xdr:cNvGrpSpPr>
      </xdr:nvGrpSpPr>
      <xdr:grpSpPr>
        <a:xfrm>
          <a:off x="6353175" y="8429625"/>
          <a:ext cx="0" cy="0"/>
          <a:chOff x="1240" y="1968"/>
          <a:chExt cx="960" cy="960"/>
        </a:xfrm>
        <a:solidFill>
          <a:srgbClr val="FFFFFF"/>
        </a:solidFill>
      </xdr:grpSpPr>
      <xdr:sp>
        <xdr:nvSpPr>
          <xdr:cNvPr id="23" name="Rectangle 6"/>
          <xdr:cNvSpPr>
            <a:spLocks/>
          </xdr:cNvSpPr>
        </xdr:nvSpPr>
        <xdr:spPr>
          <a:xfrm>
            <a:off x="7264400" y="84582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24" name="Rectangle 7"/>
          <xdr:cNvSpPr>
            <a:spLocks/>
          </xdr:cNvSpPr>
        </xdr:nvSpPr>
        <xdr:spPr>
          <a:xfrm>
            <a:off x="7264400" y="84582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Australia
</a:t>
            </a:r>
          </a:p>
        </xdr:txBody>
      </xdr:sp>
    </xdr:grpSp>
    <xdr:clientData/>
  </xdr:twoCellAnchor>
  <xdr:twoCellAnchor>
    <xdr:from>
      <xdr:col>2</xdr:col>
      <xdr:colOff>0</xdr:colOff>
      <xdr:row>20</xdr:row>
      <xdr:rowOff>0</xdr:rowOff>
    </xdr:from>
    <xdr:to>
      <xdr:col>2</xdr:col>
      <xdr:colOff>0</xdr:colOff>
      <xdr:row>20</xdr:row>
      <xdr:rowOff>0</xdr:rowOff>
    </xdr:to>
    <xdr:grpSp>
      <xdr:nvGrpSpPr>
        <xdr:cNvPr id="25" name="Group 8"/>
        <xdr:cNvGrpSpPr>
          <a:grpSpLocks/>
        </xdr:cNvGrpSpPr>
      </xdr:nvGrpSpPr>
      <xdr:grpSpPr>
        <a:xfrm>
          <a:off x="6353175" y="8429625"/>
          <a:ext cx="0" cy="0"/>
          <a:chOff x="1240" y="1968"/>
          <a:chExt cx="960" cy="960"/>
        </a:xfrm>
        <a:solidFill>
          <a:srgbClr val="FFFFFF"/>
        </a:solidFill>
      </xdr:grpSpPr>
      <xdr:sp>
        <xdr:nvSpPr>
          <xdr:cNvPr id="26" name="Rectangle 9"/>
          <xdr:cNvSpPr>
            <a:spLocks/>
          </xdr:cNvSpPr>
        </xdr:nvSpPr>
        <xdr:spPr>
          <a:xfrm>
            <a:off x="7264400" y="84582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27" name="Rectangle 10"/>
          <xdr:cNvSpPr>
            <a:spLocks/>
          </xdr:cNvSpPr>
        </xdr:nvSpPr>
        <xdr:spPr>
          <a:xfrm>
            <a:off x="7264400" y="84582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Brazil
</a:t>
            </a:r>
          </a:p>
        </xdr:txBody>
      </xdr:sp>
    </xdr:grpSp>
    <xdr:clientData/>
  </xdr:twoCellAnchor>
  <xdr:twoCellAnchor>
    <xdr:from>
      <xdr:col>2</xdr:col>
      <xdr:colOff>0</xdr:colOff>
      <xdr:row>20</xdr:row>
      <xdr:rowOff>0</xdr:rowOff>
    </xdr:from>
    <xdr:to>
      <xdr:col>2</xdr:col>
      <xdr:colOff>0</xdr:colOff>
      <xdr:row>20</xdr:row>
      <xdr:rowOff>0</xdr:rowOff>
    </xdr:to>
    <xdr:grpSp>
      <xdr:nvGrpSpPr>
        <xdr:cNvPr id="28" name="Group 11"/>
        <xdr:cNvGrpSpPr>
          <a:grpSpLocks/>
        </xdr:cNvGrpSpPr>
      </xdr:nvGrpSpPr>
      <xdr:grpSpPr>
        <a:xfrm>
          <a:off x="6353175" y="8429625"/>
          <a:ext cx="0" cy="0"/>
          <a:chOff x="1240" y="1968"/>
          <a:chExt cx="960" cy="960"/>
        </a:xfrm>
        <a:solidFill>
          <a:srgbClr val="FFFFFF"/>
        </a:solidFill>
      </xdr:grpSpPr>
      <xdr:sp>
        <xdr:nvSpPr>
          <xdr:cNvPr id="29" name="Rectangle 12"/>
          <xdr:cNvSpPr>
            <a:spLocks/>
          </xdr:cNvSpPr>
        </xdr:nvSpPr>
        <xdr:spPr>
          <a:xfrm>
            <a:off x="7264400" y="84582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30" name="Rectangle 13"/>
          <xdr:cNvSpPr>
            <a:spLocks/>
          </xdr:cNvSpPr>
        </xdr:nvSpPr>
        <xdr:spPr>
          <a:xfrm>
            <a:off x="7264400" y="84582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Canada
</a:t>
            </a:r>
          </a:p>
        </xdr:txBody>
      </xdr:sp>
    </xdr:grpSp>
    <xdr:clientData/>
  </xdr:twoCellAnchor>
  <xdr:twoCellAnchor>
    <xdr:from>
      <xdr:col>2</xdr:col>
      <xdr:colOff>0</xdr:colOff>
      <xdr:row>20</xdr:row>
      <xdr:rowOff>0</xdr:rowOff>
    </xdr:from>
    <xdr:to>
      <xdr:col>2</xdr:col>
      <xdr:colOff>0</xdr:colOff>
      <xdr:row>20</xdr:row>
      <xdr:rowOff>0</xdr:rowOff>
    </xdr:to>
    <xdr:grpSp>
      <xdr:nvGrpSpPr>
        <xdr:cNvPr id="31" name="Group 14"/>
        <xdr:cNvGrpSpPr>
          <a:grpSpLocks/>
        </xdr:cNvGrpSpPr>
      </xdr:nvGrpSpPr>
      <xdr:grpSpPr>
        <a:xfrm>
          <a:off x="6353175" y="8429625"/>
          <a:ext cx="0" cy="0"/>
          <a:chOff x="1240" y="1968"/>
          <a:chExt cx="960" cy="960"/>
        </a:xfrm>
        <a:solidFill>
          <a:srgbClr val="FFFFFF"/>
        </a:solidFill>
      </xdr:grpSpPr>
      <xdr:sp>
        <xdr:nvSpPr>
          <xdr:cNvPr id="32" name="Rectangle 15"/>
          <xdr:cNvSpPr>
            <a:spLocks/>
          </xdr:cNvSpPr>
        </xdr:nvSpPr>
        <xdr:spPr>
          <a:xfrm>
            <a:off x="7264400" y="84582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33" name="Rectangle 16"/>
          <xdr:cNvSpPr>
            <a:spLocks/>
          </xdr:cNvSpPr>
        </xdr:nvSpPr>
        <xdr:spPr>
          <a:xfrm>
            <a:off x="7264400" y="84582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China
</a:t>
            </a:r>
          </a:p>
        </xdr:txBody>
      </xdr:sp>
    </xdr:grpSp>
    <xdr:clientData/>
  </xdr:twoCellAnchor>
  <xdr:twoCellAnchor>
    <xdr:from>
      <xdr:col>2</xdr:col>
      <xdr:colOff>0</xdr:colOff>
      <xdr:row>20</xdr:row>
      <xdr:rowOff>0</xdr:rowOff>
    </xdr:from>
    <xdr:to>
      <xdr:col>2</xdr:col>
      <xdr:colOff>0</xdr:colOff>
      <xdr:row>20</xdr:row>
      <xdr:rowOff>0</xdr:rowOff>
    </xdr:to>
    <xdr:grpSp>
      <xdr:nvGrpSpPr>
        <xdr:cNvPr id="34" name="Group 17"/>
        <xdr:cNvGrpSpPr>
          <a:grpSpLocks/>
        </xdr:cNvGrpSpPr>
      </xdr:nvGrpSpPr>
      <xdr:grpSpPr>
        <a:xfrm>
          <a:off x="6353175" y="8429625"/>
          <a:ext cx="0" cy="0"/>
          <a:chOff x="1240" y="1968"/>
          <a:chExt cx="960" cy="960"/>
        </a:xfrm>
        <a:solidFill>
          <a:srgbClr val="FFFFFF"/>
        </a:solidFill>
      </xdr:grpSpPr>
      <xdr:sp>
        <xdr:nvSpPr>
          <xdr:cNvPr id="35" name="Rectangle 18"/>
          <xdr:cNvSpPr>
            <a:spLocks/>
          </xdr:cNvSpPr>
        </xdr:nvSpPr>
        <xdr:spPr>
          <a:xfrm>
            <a:off x="7264400" y="8458200"/>
            <a:ext cx="0" cy="0"/>
          </a:xfrm>
          <a:prstGeom prst="rect">
            <a:avLst/>
          </a:prstGeom>
          <a:no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latin typeface="Arial"/>
                <a:ea typeface="Arial"/>
                <a:cs typeface="Arial"/>
              </a:rPr>
              <a:t/>
            </a:r>
          </a:p>
        </xdr:txBody>
      </xdr:sp>
      <xdr:sp>
        <xdr:nvSpPr>
          <xdr:cNvPr id="36" name="Rectangle 19"/>
          <xdr:cNvSpPr>
            <a:spLocks/>
          </xdr:cNvSpPr>
        </xdr:nvSpPr>
        <xdr:spPr>
          <a:xfrm>
            <a:off x="7264400" y="8458200"/>
            <a:ext cx="0" cy="0"/>
          </a:xfrm>
          <a:prstGeom prst="rect">
            <a:avLst/>
          </a:prstGeom>
          <a:solidFill>
            <a:srgbClr val="DDDDDD"/>
          </a:solidFill>
          <a:ln w="9525" cmpd="sng">
            <a:noFill/>
          </a:ln>
        </xdr:spPr>
        <xdr:txBody>
          <a:bodyPr vertOverflow="clip" wrap="square" lIns="63500" tIns="63500" rIns="63500" bIns="0"/>
          <a:p>
            <a:pPr algn="l">
              <a:defRPr/>
            </a:pPr>
            <a:r>
              <a:rPr lang="en-US" cap="none" sz="1400" b="0" i="0" u="none" baseline="0">
                <a:solidFill>
                  <a:srgbClr val="000000"/>
                </a:solidFill>
              </a:rPr>
              <a:t>India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390525</xdr:rowOff>
    </xdr:from>
    <xdr:to>
      <xdr:col>7</xdr:col>
      <xdr:colOff>762000</xdr:colOff>
      <xdr:row>32</xdr:row>
      <xdr:rowOff>66675</xdr:rowOff>
    </xdr:to>
    <xdr:graphicFrame>
      <xdr:nvGraphicFramePr>
        <xdr:cNvPr id="1" name="Chart 1"/>
        <xdr:cNvGraphicFramePr/>
      </xdr:nvGraphicFramePr>
      <xdr:xfrm>
        <a:off x="781050" y="552450"/>
        <a:ext cx="5410200" cy="8334375"/>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24</xdr:row>
      <xdr:rowOff>57150</xdr:rowOff>
    </xdr:from>
    <xdr:to>
      <xdr:col>9</xdr:col>
      <xdr:colOff>342900</xdr:colOff>
      <xdr:row>28</xdr:row>
      <xdr:rowOff>85725</xdr:rowOff>
    </xdr:to>
    <xdr:sp>
      <xdr:nvSpPr>
        <xdr:cNvPr id="2" name="TextBox 2"/>
        <xdr:cNvSpPr txBox="1">
          <a:spLocks noChangeArrowheads="1"/>
        </xdr:cNvSpPr>
      </xdr:nvSpPr>
      <xdr:spPr>
        <a:xfrm>
          <a:off x="5514975" y="7115175"/>
          <a:ext cx="1247775" cy="114300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Low Emissions Path</a:t>
          </a:r>
        </a:p>
      </xdr:txBody>
    </xdr:sp>
    <xdr:clientData/>
  </xdr:twoCellAnchor>
  <xdr:twoCellAnchor>
    <xdr:from>
      <xdr:col>7</xdr:col>
      <xdr:colOff>133350</xdr:colOff>
      <xdr:row>15</xdr:row>
      <xdr:rowOff>180975</xdr:rowOff>
    </xdr:from>
    <xdr:to>
      <xdr:col>9</xdr:col>
      <xdr:colOff>142875</xdr:colOff>
      <xdr:row>19</xdr:row>
      <xdr:rowOff>123825</xdr:rowOff>
    </xdr:to>
    <xdr:sp>
      <xdr:nvSpPr>
        <xdr:cNvPr id="3" name="TextBox 3"/>
        <xdr:cNvSpPr txBox="1">
          <a:spLocks noChangeArrowheads="1"/>
        </xdr:cNvSpPr>
      </xdr:nvSpPr>
      <xdr:spPr>
        <a:xfrm>
          <a:off x="5562600" y="4619625"/>
          <a:ext cx="1000125" cy="113347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Calibri"/>
              <a:ea typeface="Calibri"/>
              <a:cs typeface="Calibri"/>
            </a:rPr>
            <a:t>Confirmed
</a:t>
          </a:r>
          <a:r>
            <a:rPr lang="en-US" cap="none" sz="1400" b="0" i="0" u="none" baseline="0">
              <a:solidFill>
                <a:srgbClr val="000000"/>
              </a:solidFill>
              <a:latin typeface="Calibri"/>
              <a:ea typeface="Calibri"/>
              <a:cs typeface="Calibri"/>
            </a:rPr>
            <a:t>Proposals</a:t>
          </a:r>
        </a:p>
      </xdr:txBody>
    </xdr:sp>
    <xdr:clientData/>
  </xdr:twoCellAnchor>
  <xdr:twoCellAnchor>
    <xdr:from>
      <xdr:col>7</xdr:col>
      <xdr:colOff>152400</xdr:colOff>
      <xdr:row>9</xdr:row>
      <xdr:rowOff>104775</xdr:rowOff>
    </xdr:from>
    <xdr:to>
      <xdr:col>9</xdr:col>
      <xdr:colOff>142875</xdr:colOff>
      <xdr:row>13</xdr:row>
      <xdr:rowOff>123825</xdr:rowOff>
    </xdr:to>
    <xdr:sp>
      <xdr:nvSpPr>
        <xdr:cNvPr id="4" name="TextBox 4"/>
        <xdr:cNvSpPr txBox="1">
          <a:spLocks noChangeArrowheads="1"/>
        </xdr:cNvSpPr>
      </xdr:nvSpPr>
      <xdr:spPr>
        <a:xfrm>
          <a:off x="5581650" y="2952750"/>
          <a:ext cx="981075" cy="113347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Business as Usual</a:t>
          </a:r>
        </a:p>
      </xdr:txBody>
    </xdr:sp>
    <xdr:clientData/>
  </xdr:twoCellAnchor>
  <xdr:twoCellAnchor editAs="oneCell">
    <xdr:from>
      <xdr:col>12</xdr:col>
      <xdr:colOff>38100</xdr:colOff>
      <xdr:row>31</xdr:row>
      <xdr:rowOff>85725</xdr:rowOff>
    </xdr:from>
    <xdr:to>
      <xdr:col>15</xdr:col>
      <xdr:colOff>476250</xdr:colOff>
      <xdr:row>35</xdr:row>
      <xdr:rowOff>152400</xdr:rowOff>
    </xdr:to>
    <xdr:pic>
      <xdr:nvPicPr>
        <xdr:cNvPr id="5" name="Picture 5" descr="Climate_Interactive_Logo.jpg"/>
        <xdr:cNvPicPr preferRelativeResize="1">
          <a:picLocks noChangeAspect="1"/>
        </xdr:cNvPicPr>
      </xdr:nvPicPr>
      <xdr:blipFill>
        <a:blip r:embed="rId2"/>
        <a:stretch>
          <a:fillRect/>
        </a:stretch>
      </xdr:blipFill>
      <xdr:spPr>
        <a:xfrm>
          <a:off x="7362825" y="8743950"/>
          <a:ext cx="1343025" cy="723900"/>
        </a:xfrm>
        <a:prstGeom prst="rect">
          <a:avLst/>
        </a:prstGeom>
        <a:noFill/>
        <a:ln w="9525" cmpd="sng">
          <a:noFill/>
        </a:ln>
      </xdr:spPr>
    </xdr:pic>
    <xdr:clientData/>
  </xdr:twoCellAnchor>
  <xdr:twoCellAnchor>
    <xdr:from>
      <xdr:col>7</xdr:col>
      <xdr:colOff>152400</xdr:colOff>
      <xdr:row>20</xdr:row>
      <xdr:rowOff>47625</xdr:rowOff>
    </xdr:from>
    <xdr:to>
      <xdr:col>9</xdr:col>
      <xdr:colOff>171450</xdr:colOff>
      <xdr:row>24</xdr:row>
      <xdr:rowOff>123825</xdr:rowOff>
    </xdr:to>
    <xdr:sp>
      <xdr:nvSpPr>
        <xdr:cNvPr id="6" name="Text Box 774"/>
        <xdr:cNvSpPr txBox="1">
          <a:spLocks noChangeArrowheads="1"/>
        </xdr:cNvSpPr>
      </xdr:nvSpPr>
      <xdr:spPr>
        <a:xfrm>
          <a:off x="5581650" y="5915025"/>
          <a:ext cx="1009650" cy="126682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Calibri"/>
              <a:ea typeface="Calibri"/>
              <a:cs typeface="Calibri"/>
            </a:rPr>
            <a:t>Potential
</a:t>
          </a:r>
          <a:r>
            <a:rPr lang="en-US" cap="none" sz="1400" b="0" i="0" u="none" baseline="0">
              <a:solidFill>
                <a:srgbClr val="000000"/>
              </a:solidFill>
              <a:latin typeface="Calibri"/>
              <a:ea typeface="Calibri"/>
              <a:cs typeface="Calibri"/>
            </a:rPr>
            <a:t>Proposals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66675</xdr:rowOff>
    </xdr:from>
    <xdr:to>
      <xdr:col>8</xdr:col>
      <xdr:colOff>0</xdr:colOff>
      <xdr:row>33</xdr:row>
      <xdr:rowOff>28575</xdr:rowOff>
    </xdr:to>
    <xdr:graphicFrame>
      <xdr:nvGraphicFramePr>
        <xdr:cNvPr id="1" name="Chart 1"/>
        <xdr:cNvGraphicFramePr/>
      </xdr:nvGraphicFramePr>
      <xdr:xfrm>
        <a:off x="771525" y="66675"/>
        <a:ext cx="5400675" cy="91059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21</xdr:row>
      <xdr:rowOff>9525</xdr:rowOff>
    </xdr:from>
    <xdr:to>
      <xdr:col>9</xdr:col>
      <xdr:colOff>57150</xdr:colOff>
      <xdr:row>24</xdr:row>
      <xdr:rowOff>0</xdr:rowOff>
    </xdr:to>
    <xdr:sp>
      <xdr:nvSpPr>
        <xdr:cNvPr id="2" name="TextBox 2"/>
        <xdr:cNvSpPr txBox="1">
          <a:spLocks noChangeArrowheads="1"/>
        </xdr:cNvSpPr>
      </xdr:nvSpPr>
      <xdr:spPr>
        <a:xfrm>
          <a:off x="5229225" y="6505575"/>
          <a:ext cx="1219200" cy="110490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Low Emissions Path</a:t>
          </a:r>
        </a:p>
      </xdr:txBody>
    </xdr:sp>
    <xdr:clientData/>
  </xdr:twoCellAnchor>
  <xdr:twoCellAnchor>
    <xdr:from>
      <xdr:col>6</xdr:col>
      <xdr:colOff>571500</xdr:colOff>
      <xdr:row>15</xdr:row>
      <xdr:rowOff>228600</xdr:rowOff>
    </xdr:from>
    <xdr:to>
      <xdr:col>8</xdr:col>
      <xdr:colOff>0</xdr:colOff>
      <xdr:row>18</xdr:row>
      <xdr:rowOff>57150</xdr:rowOff>
    </xdr:to>
    <xdr:sp>
      <xdr:nvSpPr>
        <xdr:cNvPr id="3" name="TextBox 3"/>
        <xdr:cNvSpPr txBox="1">
          <a:spLocks noChangeArrowheads="1"/>
        </xdr:cNvSpPr>
      </xdr:nvSpPr>
      <xdr:spPr>
        <a:xfrm>
          <a:off x="5200650" y="4657725"/>
          <a:ext cx="971550" cy="78105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Calibri"/>
              <a:ea typeface="Calibri"/>
              <a:cs typeface="Calibri"/>
            </a:rPr>
            <a:t>Confirmed
</a:t>
          </a:r>
          <a:r>
            <a:rPr lang="en-US" cap="none" sz="1400" b="0" i="0" u="none" baseline="0">
              <a:solidFill>
                <a:srgbClr val="000000"/>
              </a:solidFill>
              <a:latin typeface="Calibri"/>
              <a:ea typeface="Calibri"/>
              <a:cs typeface="Calibri"/>
            </a:rPr>
            <a:t>Proposals</a:t>
          </a:r>
        </a:p>
      </xdr:txBody>
    </xdr:sp>
    <xdr:clientData/>
  </xdr:twoCellAnchor>
  <xdr:twoCellAnchor>
    <xdr:from>
      <xdr:col>6</xdr:col>
      <xdr:colOff>590550</xdr:colOff>
      <xdr:row>12</xdr:row>
      <xdr:rowOff>152400</xdr:rowOff>
    </xdr:from>
    <xdr:to>
      <xdr:col>8</xdr:col>
      <xdr:colOff>0</xdr:colOff>
      <xdr:row>15</xdr:row>
      <xdr:rowOff>123825</xdr:rowOff>
    </xdr:to>
    <xdr:sp>
      <xdr:nvSpPr>
        <xdr:cNvPr id="4" name="TextBox 4"/>
        <xdr:cNvSpPr txBox="1">
          <a:spLocks noChangeArrowheads="1"/>
        </xdr:cNvSpPr>
      </xdr:nvSpPr>
      <xdr:spPr>
        <a:xfrm>
          <a:off x="5219700" y="3467100"/>
          <a:ext cx="952500" cy="108585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Business as Usual</a:t>
          </a:r>
        </a:p>
      </xdr:txBody>
    </xdr:sp>
    <xdr:clientData/>
  </xdr:twoCellAnchor>
  <xdr:twoCellAnchor editAs="oneCell">
    <xdr:from>
      <xdr:col>12</xdr:col>
      <xdr:colOff>38100</xdr:colOff>
      <xdr:row>31</xdr:row>
      <xdr:rowOff>85725</xdr:rowOff>
    </xdr:from>
    <xdr:to>
      <xdr:col>15</xdr:col>
      <xdr:colOff>209550</xdr:colOff>
      <xdr:row>35</xdr:row>
      <xdr:rowOff>152400</xdr:rowOff>
    </xdr:to>
    <xdr:pic>
      <xdr:nvPicPr>
        <xdr:cNvPr id="5" name="Picture 5" descr="Climate_Interactive_Logo.jpg"/>
        <xdr:cNvPicPr preferRelativeResize="1">
          <a:picLocks noChangeAspect="1"/>
        </xdr:cNvPicPr>
      </xdr:nvPicPr>
      <xdr:blipFill>
        <a:blip r:embed="rId2"/>
        <a:stretch>
          <a:fillRect/>
        </a:stretch>
      </xdr:blipFill>
      <xdr:spPr>
        <a:xfrm>
          <a:off x="7534275" y="8905875"/>
          <a:ext cx="1343025" cy="723900"/>
        </a:xfrm>
        <a:prstGeom prst="rect">
          <a:avLst/>
        </a:prstGeom>
        <a:noFill/>
        <a:ln w="9525" cmpd="sng">
          <a:noFill/>
        </a:ln>
      </xdr:spPr>
    </xdr:pic>
    <xdr:clientData/>
  </xdr:twoCellAnchor>
  <xdr:twoCellAnchor>
    <xdr:from>
      <xdr:col>6</xdr:col>
      <xdr:colOff>590550</xdr:colOff>
      <xdr:row>18</xdr:row>
      <xdr:rowOff>66675</xdr:rowOff>
    </xdr:from>
    <xdr:to>
      <xdr:col>8</xdr:col>
      <xdr:colOff>19050</xdr:colOff>
      <xdr:row>21</xdr:row>
      <xdr:rowOff>28575</xdr:rowOff>
    </xdr:to>
    <xdr:sp>
      <xdr:nvSpPr>
        <xdr:cNvPr id="6" name="Text Box 6"/>
        <xdr:cNvSpPr txBox="1">
          <a:spLocks noChangeArrowheads="1"/>
        </xdr:cNvSpPr>
      </xdr:nvSpPr>
      <xdr:spPr>
        <a:xfrm>
          <a:off x="5219700" y="5448300"/>
          <a:ext cx="971550" cy="107632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Calibri"/>
              <a:ea typeface="Calibri"/>
              <a:cs typeface="Calibri"/>
            </a:rPr>
            <a:t>Potential
</a:t>
          </a:r>
          <a:r>
            <a:rPr lang="en-US" cap="none" sz="1400" b="0" i="0" u="none" baseline="0">
              <a:solidFill>
                <a:srgbClr val="000000"/>
              </a:solidFill>
              <a:latin typeface="Calibri"/>
              <a:ea typeface="Calibri"/>
              <a:cs typeface="Calibri"/>
            </a:rPr>
            <a:t>Proposals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66675</xdr:rowOff>
    </xdr:from>
    <xdr:to>
      <xdr:col>8</xdr:col>
      <xdr:colOff>0</xdr:colOff>
      <xdr:row>33</xdr:row>
      <xdr:rowOff>28575</xdr:rowOff>
    </xdr:to>
    <xdr:graphicFrame>
      <xdr:nvGraphicFramePr>
        <xdr:cNvPr id="1" name="Chart 1"/>
        <xdr:cNvGraphicFramePr/>
      </xdr:nvGraphicFramePr>
      <xdr:xfrm>
        <a:off x="771525" y="66675"/>
        <a:ext cx="5400675" cy="91059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38100</xdr:colOff>
      <xdr:row>31</xdr:row>
      <xdr:rowOff>85725</xdr:rowOff>
    </xdr:from>
    <xdr:to>
      <xdr:col>15</xdr:col>
      <xdr:colOff>209550</xdr:colOff>
      <xdr:row>35</xdr:row>
      <xdr:rowOff>152400</xdr:rowOff>
    </xdr:to>
    <xdr:pic>
      <xdr:nvPicPr>
        <xdr:cNvPr id="2" name="Picture 5" descr="Climate_Interactive_Logo.jpg"/>
        <xdr:cNvPicPr preferRelativeResize="1">
          <a:picLocks noChangeAspect="1"/>
        </xdr:cNvPicPr>
      </xdr:nvPicPr>
      <xdr:blipFill>
        <a:blip r:embed="rId2"/>
        <a:stretch>
          <a:fillRect/>
        </a:stretch>
      </xdr:blipFill>
      <xdr:spPr>
        <a:xfrm>
          <a:off x="7534275" y="8905875"/>
          <a:ext cx="1343025" cy="723900"/>
        </a:xfrm>
        <a:prstGeom prst="rect">
          <a:avLst/>
        </a:prstGeom>
        <a:noFill/>
        <a:ln w="9525" cmpd="sng">
          <a:noFill/>
        </a:ln>
      </xdr:spPr>
    </xdr:pic>
    <xdr:clientData/>
  </xdr:twoCellAnchor>
  <xdr:twoCellAnchor>
    <xdr:from>
      <xdr:col>6</xdr:col>
      <xdr:colOff>647700</xdr:colOff>
      <xdr:row>19</xdr:row>
      <xdr:rowOff>123825</xdr:rowOff>
    </xdr:from>
    <xdr:to>
      <xdr:col>9</xdr:col>
      <xdr:colOff>95250</xdr:colOff>
      <xdr:row>22</xdr:row>
      <xdr:rowOff>57150</xdr:rowOff>
    </xdr:to>
    <xdr:sp>
      <xdr:nvSpPr>
        <xdr:cNvPr id="3" name="TextBox 2"/>
        <xdr:cNvSpPr txBox="1">
          <a:spLocks noChangeArrowheads="1"/>
        </xdr:cNvSpPr>
      </xdr:nvSpPr>
      <xdr:spPr>
        <a:xfrm>
          <a:off x="5276850" y="6219825"/>
          <a:ext cx="1209675" cy="104775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Low Emissions Path</a:t>
          </a:r>
        </a:p>
      </xdr:txBody>
    </xdr:sp>
    <xdr:clientData/>
  </xdr:twoCellAnchor>
  <xdr:twoCellAnchor>
    <xdr:from>
      <xdr:col>6</xdr:col>
      <xdr:colOff>628650</xdr:colOff>
      <xdr:row>14</xdr:row>
      <xdr:rowOff>85725</xdr:rowOff>
    </xdr:from>
    <xdr:to>
      <xdr:col>8</xdr:col>
      <xdr:colOff>57150</xdr:colOff>
      <xdr:row>17</xdr:row>
      <xdr:rowOff>76200</xdr:rowOff>
    </xdr:to>
    <xdr:sp>
      <xdr:nvSpPr>
        <xdr:cNvPr id="4" name="TextBox 3"/>
        <xdr:cNvSpPr txBox="1">
          <a:spLocks noChangeArrowheads="1"/>
        </xdr:cNvSpPr>
      </xdr:nvSpPr>
      <xdr:spPr>
        <a:xfrm>
          <a:off x="5257800" y="4352925"/>
          <a:ext cx="971550" cy="86677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Calibri"/>
              <a:ea typeface="Calibri"/>
              <a:cs typeface="Calibri"/>
            </a:rPr>
            <a:t>Confirmed
</a:t>
          </a:r>
          <a:r>
            <a:rPr lang="en-US" cap="none" sz="1400" b="0" i="0" u="none" baseline="0">
              <a:solidFill>
                <a:srgbClr val="000000"/>
              </a:solidFill>
              <a:latin typeface="Calibri"/>
              <a:ea typeface="Calibri"/>
              <a:cs typeface="Calibri"/>
            </a:rPr>
            <a:t>Proposals</a:t>
          </a:r>
        </a:p>
      </xdr:txBody>
    </xdr:sp>
    <xdr:clientData/>
  </xdr:twoCellAnchor>
  <xdr:twoCellAnchor>
    <xdr:from>
      <xdr:col>6</xdr:col>
      <xdr:colOff>647700</xdr:colOff>
      <xdr:row>11</xdr:row>
      <xdr:rowOff>85725</xdr:rowOff>
    </xdr:from>
    <xdr:to>
      <xdr:col>8</xdr:col>
      <xdr:colOff>57150</xdr:colOff>
      <xdr:row>14</xdr:row>
      <xdr:rowOff>123825</xdr:rowOff>
    </xdr:to>
    <xdr:sp>
      <xdr:nvSpPr>
        <xdr:cNvPr id="5" name="TextBox 4"/>
        <xdr:cNvSpPr txBox="1">
          <a:spLocks noChangeArrowheads="1"/>
        </xdr:cNvSpPr>
      </xdr:nvSpPr>
      <xdr:spPr>
        <a:xfrm>
          <a:off x="5276850" y="3238500"/>
          <a:ext cx="952500" cy="115252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Business as Usual</a:t>
          </a:r>
        </a:p>
      </xdr:txBody>
    </xdr:sp>
    <xdr:clientData/>
  </xdr:twoCellAnchor>
  <xdr:twoCellAnchor>
    <xdr:from>
      <xdr:col>6</xdr:col>
      <xdr:colOff>647700</xdr:colOff>
      <xdr:row>16</xdr:row>
      <xdr:rowOff>200025</xdr:rowOff>
    </xdr:from>
    <xdr:to>
      <xdr:col>8</xdr:col>
      <xdr:colOff>76200</xdr:colOff>
      <xdr:row>19</xdr:row>
      <xdr:rowOff>161925</xdr:rowOff>
    </xdr:to>
    <xdr:sp>
      <xdr:nvSpPr>
        <xdr:cNvPr id="6" name="Text Box 10"/>
        <xdr:cNvSpPr txBox="1">
          <a:spLocks noChangeArrowheads="1"/>
        </xdr:cNvSpPr>
      </xdr:nvSpPr>
      <xdr:spPr>
        <a:xfrm>
          <a:off x="5276850" y="5105400"/>
          <a:ext cx="971550" cy="115252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Calibri"/>
              <a:ea typeface="Calibri"/>
              <a:cs typeface="Calibri"/>
            </a:rPr>
            <a:t>Potential
</a:t>
          </a:r>
          <a:r>
            <a:rPr lang="en-US" cap="none" sz="1400" b="0" i="0" u="none" baseline="0">
              <a:solidFill>
                <a:srgbClr val="000000"/>
              </a:solidFill>
              <a:latin typeface="Calibri"/>
              <a:ea typeface="Calibri"/>
              <a:cs typeface="Calibri"/>
            </a:rPr>
            <a:t>Proposals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66675</xdr:rowOff>
    </xdr:from>
    <xdr:to>
      <xdr:col>8</xdr:col>
      <xdr:colOff>0</xdr:colOff>
      <xdr:row>34</xdr:row>
      <xdr:rowOff>104775</xdr:rowOff>
    </xdr:to>
    <xdr:graphicFrame>
      <xdr:nvGraphicFramePr>
        <xdr:cNvPr id="1" name="Chart 1"/>
        <xdr:cNvGraphicFramePr/>
      </xdr:nvGraphicFramePr>
      <xdr:xfrm>
        <a:off x="771525" y="66675"/>
        <a:ext cx="5400675" cy="840105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17</xdr:row>
      <xdr:rowOff>85725</xdr:rowOff>
    </xdr:from>
    <xdr:to>
      <xdr:col>11</xdr:col>
      <xdr:colOff>38100</xdr:colOff>
      <xdr:row>18</xdr:row>
      <xdr:rowOff>447675</xdr:rowOff>
    </xdr:to>
    <xdr:sp>
      <xdr:nvSpPr>
        <xdr:cNvPr id="2" name="TextBox 2"/>
        <xdr:cNvSpPr txBox="1">
          <a:spLocks noChangeArrowheads="1"/>
        </xdr:cNvSpPr>
      </xdr:nvSpPr>
      <xdr:spPr>
        <a:xfrm>
          <a:off x="5229225" y="5153025"/>
          <a:ext cx="2343150" cy="52387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Low Emissions Path</a:t>
          </a:r>
        </a:p>
      </xdr:txBody>
    </xdr:sp>
    <xdr:clientData/>
  </xdr:twoCellAnchor>
  <xdr:twoCellAnchor>
    <xdr:from>
      <xdr:col>6</xdr:col>
      <xdr:colOff>571500</xdr:colOff>
      <xdr:row>14</xdr:row>
      <xdr:rowOff>161925</xdr:rowOff>
    </xdr:from>
    <xdr:to>
      <xdr:col>11</xdr:col>
      <xdr:colOff>561975</xdr:colOff>
      <xdr:row>15</xdr:row>
      <xdr:rowOff>161925</xdr:rowOff>
    </xdr:to>
    <xdr:sp>
      <xdr:nvSpPr>
        <xdr:cNvPr id="3" name="TextBox 3"/>
        <xdr:cNvSpPr txBox="1">
          <a:spLocks noChangeArrowheads="1"/>
        </xdr:cNvSpPr>
      </xdr:nvSpPr>
      <xdr:spPr>
        <a:xfrm>
          <a:off x="5200650" y="4038600"/>
          <a:ext cx="2895600" cy="47625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Confirmed Proposals</a:t>
          </a:r>
        </a:p>
      </xdr:txBody>
    </xdr:sp>
    <xdr:clientData/>
  </xdr:twoCellAnchor>
  <xdr:twoCellAnchor>
    <xdr:from>
      <xdr:col>6</xdr:col>
      <xdr:colOff>590550</xdr:colOff>
      <xdr:row>12</xdr:row>
      <xdr:rowOff>285750</xdr:rowOff>
    </xdr:from>
    <xdr:to>
      <xdr:col>11</xdr:col>
      <xdr:colOff>85725</xdr:colOff>
      <xdr:row>14</xdr:row>
      <xdr:rowOff>133350</xdr:rowOff>
    </xdr:to>
    <xdr:sp>
      <xdr:nvSpPr>
        <xdr:cNvPr id="4" name="TextBox 4"/>
        <xdr:cNvSpPr txBox="1">
          <a:spLocks noChangeArrowheads="1"/>
        </xdr:cNvSpPr>
      </xdr:nvSpPr>
      <xdr:spPr>
        <a:xfrm>
          <a:off x="5219700" y="3524250"/>
          <a:ext cx="2400300" cy="48577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Business as Usual</a:t>
          </a:r>
        </a:p>
      </xdr:txBody>
    </xdr:sp>
    <xdr:clientData/>
  </xdr:twoCellAnchor>
  <xdr:twoCellAnchor editAs="oneCell">
    <xdr:from>
      <xdr:col>9</xdr:col>
      <xdr:colOff>38100</xdr:colOff>
      <xdr:row>31</xdr:row>
      <xdr:rowOff>85725</xdr:rowOff>
    </xdr:from>
    <xdr:to>
      <xdr:col>12</xdr:col>
      <xdr:colOff>219075</xdr:colOff>
      <xdr:row>35</xdr:row>
      <xdr:rowOff>152400</xdr:rowOff>
    </xdr:to>
    <xdr:pic>
      <xdr:nvPicPr>
        <xdr:cNvPr id="5" name="Picture 5" descr="Climate_Interactive_Logo.jpg"/>
        <xdr:cNvPicPr preferRelativeResize="1">
          <a:picLocks noChangeAspect="1"/>
        </xdr:cNvPicPr>
      </xdr:nvPicPr>
      <xdr:blipFill>
        <a:blip r:embed="rId2"/>
        <a:stretch>
          <a:fillRect/>
        </a:stretch>
      </xdr:blipFill>
      <xdr:spPr>
        <a:xfrm>
          <a:off x="6981825" y="7962900"/>
          <a:ext cx="1352550" cy="723900"/>
        </a:xfrm>
        <a:prstGeom prst="rect">
          <a:avLst/>
        </a:prstGeom>
        <a:noFill/>
        <a:ln w="9525" cmpd="sng">
          <a:noFill/>
        </a:ln>
      </xdr:spPr>
    </xdr:pic>
    <xdr:clientData/>
  </xdr:twoCellAnchor>
  <xdr:twoCellAnchor>
    <xdr:from>
      <xdr:col>6</xdr:col>
      <xdr:colOff>590550</xdr:colOff>
      <xdr:row>15</xdr:row>
      <xdr:rowOff>180975</xdr:rowOff>
    </xdr:from>
    <xdr:to>
      <xdr:col>11</xdr:col>
      <xdr:colOff>142875</xdr:colOff>
      <xdr:row>17</xdr:row>
      <xdr:rowOff>66675</xdr:rowOff>
    </xdr:to>
    <xdr:sp>
      <xdr:nvSpPr>
        <xdr:cNvPr id="6" name="Text Box 6"/>
        <xdr:cNvSpPr txBox="1">
          <a:spLocks noChangeArrowheads="1"/>
        </xdr:cNvSpPr>
      </xdr:nvSpPr>
      <xdr:spPr>
        <a:xfrm>
          <a:off x="5219700" y="4533900"/>
          <a:ext cx="2457450" cy="600075"/>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Potential Proposals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ephanie\Documents\SI\research\Global%20Deal\200912\Climate%20Scoreboard%2015Dec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this file"/>
      <sheetName val="Graph"/>
      <sheetName val="All Graphs"/>
      <sheetName val="Data Summary"/>
      <sheetName val="Proposals Summary Dec 15 09"/>
      <sheetName val="BAU"/>
      <sheetName val="Kyoto"/>
      <sheetName val="Confirmed Proposals"/>
      <sheetName val="Potential Proposals"/>
      <sheetName val="Low Emissions Path"/>
      <sheetName val="all -80 pct"/>
      <sheetName val="References and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limatescoreboard.org/" TargetMode="External" /><Relationship Id="rId2"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hyperlink" Target="http://news.yahoo.com/s/ap/20091021/ap_on_re_la_am_ca/lt_argentina_deforestation" TargetMode="External" /><Relationship Id="rId2" Type="http://schemas.openxmlformats.org/officeDocument/2006/relationships/hyperlink" Target="http://en.cop15.dk/news/view+news?newsid=2402" TargetMode="External" /><Relationship Id="rId3" Type="http://schemas.openxmlformats.org/officeDocument/2006/relationships/hyperlink" Target="http://news.yahoo.com/s/ap/20091021/ap_on_re_la_am_ca/lt_argentina_deforestation" TargetMode="External" /><Relationship Id="rId4" Type="http://schemas.openxmlformats.org/officeDocument/2006/relationships/hyperlink" Target="http://en.cop15.dk/news/view+news?newsid=2402" TargetMode="External" /><Relationship Id="rId5" Type="http://schemas.openxmlformats.org/officeDocument/2006/relationships/hyperlink" Target="http://news.xinhuanet.com/english/2009-09/28/content_12120970.htm" TargetMode="External" /><Relationship Id="rId6" Type="http://schemas.openxmlformats.org/officeDocument/2006/relationships/hyperlink" Target="http://www.nytimes.com/2009/09/23/world/asia/23hu.text.html?_r=2" TargetMode="External" /><Relationship Id="rId7" Type="http://schemas.openxmlformats.org/officeDocument/2006/relationships/hyperlink" Target="http://news.xinhuanet.com/english/2009-09/23/content_12103127.htm" TargetMode="External" /><Relationship Id="rId8" Type="http://schemas.openxmlformats.org/officeDocument/2006/relationships/hyperlink" Target="http://www.consilium.europa.eu/uedocs/cms_data/docs/pressdata/en/envir/110634.pdf" TargetMode="External" /><Relationship Id="rId9" Type="http://schemas.openxmlformats.org/officeDocument/2006/relationships/hyperlink" Target="http://www.guardian.co.uk/environment/2009/oct/21/europe-carbon-emissions" TargetMode="External" /><Relationship Id="rId10" Type="http://schemas.openxmlformats.org/officeDocument/2006/relationships/hyperlink" Target="http://www.vn.fi/ajankohtaista/tiedotteet/tiedote/en.jsp?oid=273436" TargetMode="External" /><Relationship Id="rId11" Type="http://schemas.openxmlformats.org/officeDocument/2006/relationships/hyperlink" Target="http://in.reuters.com/article/oilRpt/idINLF63102620091015?sp=true" TargetMode="External" /><Relationship Id="rId12" Type="http://schemas.openxmlformats.org/officeDocument/2006/relationships/hyperlink" Target="http://unep.org/climateneutral/Default.aspx?tabid=222" TargetMode="External" /><Relationship Id="rId13" Type="http://schemas.openxmlformats.org/officeDocument/2006/relationships/hyperlink" Target="http://www.thaindian.com/newsportal/india-news/indias-per-capita-emissions-will-never-exceed-developed-nations-jairam-ramesh_100220099.html" TargetMode="External" /><Relationship Id="rId14" Type="http://schemas.openxmlformats.org/officeDocument/2006/relationships/hyperlink" Target="http://www.guardian.co.uk/environment/2009/sep/25/india-carbon-emissions-copenhagen-un" TargetMode="External" /><Relationship Id="rId15" Type="http://schemas.openxmlformats.org/officeDocument/2006/relationships/hyperlink" Target="http://www.cfr.org/publication/20248/" TargetMode="External" /><Relationship Id="rId16" Type="http://schemas.openxmlformats.org/officeDocument/2006/relationships/hyperlink" Target="http://www.guardian.co.uk/environment/2009/sep/21/china-india-climate-change" TargetMode="External" /><Relationship Id="rId17" Type="http://schemas.openxmlformats.org/officeDocument/2006/relationships/hyperlink" Target="http://www.reuters.com/article/latestCrisis/idUSSP495601" TargetMode="External" /><Relationship Id="rId18" Type="http://schemas.openxmlformats.org/officeDocument/2006/relationships/hyperlink" Target="http://en.cop15.dk/news/view+news?newsid=2233" TargetMode="External" /><Relationship Id="rId19" Type="http://schemas.openxmlformats.org/officeDocument/2006/relationships/hyperlink" Target="http://www.unep.org/climateneutral/Default.aspx?tabid=881" TargetMode="External" /><Relationship Id="rId20" Type="http://schemas.openxmlformats.org/officeDocument/2006/relationships/hyperlink" Target="http://en.cop15.dk/news/view+news?newsid=2319" TargetMode="External" /><Relationship Id="rId21" Type="http://schemas.openxmlformats.org/officeDocument/2006/relationships/hyperlink" Target="http://www.google.com/hostednews/afp/article/ALeqM5hmFjArH2h6NuhvMRVCuXKHpI9abg" TargetMode="External" /><Relationship Id="rId22" Type="http://schemas.openxmlformats.org/officeDocument/2006/relationships/hyperlink" Target="http://news.yahoo.com/s/ap/20091021/ap_on_re_la_am_ca/lt_argentina_deforestation" TargetMode="External" /><Relationship Id="rId23" Type="http://schemas.openxmlformats.org/officeDocument/2006/relationships/hyperlink" Target="http://en.cop15.dk/news/view+news?newsid=2402" TargetMode="External" /><Relationship Id="rId24" Type="http://schemas.openxmlformats.org/officeDocument/2006/relationships/hyperlink" Target="http://blogs.reuters.com/search/journalist.php?edition=us&amp;n=jeff.mason&amp;"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C24"/>
  <sheetViews>
    <sheetView tabSelected="1" workbookViewId="0" topLeftCell="A1">
      <selection activeCell="A1" sqref="A1"/>
    </sheetView>
  </sheetViews>
  <sheetFormatPr defaultColWidth="11.57421875" defaultRowHeight="12.75"/>
  <cols>
    <col min="1" max="1" width="23.28125" style="0" customWidth="1"/>
    <col min="2" max="3" width="72.00390625" style="0" customWidth="1"/>
  </cols>
  <sheetData>
    <row r="1" spans="1:3" ht="12.75">
      <c r="A1" s="12">
        <v>40166</v>
      </c>
      <c r="B1" s="13"/>
      <c r="C1" s="13"/>
    </row>
    <row r="2" spans="1:3" ht="12.75">
      <c r="A2" s="14" t="s">
        <v>268</v>
      </c>
      <c r="B2" s="13"/>
      <c r="C2" s="13"/>
    </row>
    <row r="3" spans="1:3" ht="12.75">
      <c r="A3" s="14" t="s">
        <v>278</v>
      </c>
      <c r="B3" s="13"/>
      <c r="C3" s="13"/>
    </row>
    <row r="4" spans="1:3" ht="12.75">
      <c r="A4" s="14" t="s">
        <v>283</v>
      </c>
      <c r="B4" s="13"/>
      <c r="C4" s="13"/>
    </row>
    <row r="5" spans="1:3" ht="12.75" customHeight="1">
      <c r="A5" s="95" t="s">
        <v>334</v>
      </c>
      <c r="B5" s="95"/>
      <c r="C5" s="13"/>
    </row>
    <row r="6" spans="1:3" ht="12.75">
      <c r="A6" s="99">
        <v>40166</v>
      </c>
      <c r="B6" s="13"/>
      <c r="C6" s="13"/>
    </row>
    <row r="7" spans="1:3" ht="13.5" thickBot="1">
      <c r="A7" s="13"/>
      <c r="B7" s="13"/>
      <c r="C7" s="13"/>
    </row>
    <row r="8" spans="1:3" ht="12.75">
      <c r="A8" s="15" t="s">
        <v>284</v>
      </c>
      <c r="B8" s="16"/>
      <c r="C8" s="17"/>
    </row>
    <row r="9" spans="1:3" ht="64.5">
      <c r="A9" s="18" t="s">
        <v>558</v>
      </c>
      <c r="B9" s="19" t="s">
        <v>329</v>
      </c>
      <c r="C9" s="20"/>
    </row>
    <row r="10" spans="1:3" ht="42.75" customHeight="1">
      <c r="A10" s="18" t="s">
        <v>508</v>
      </c>
      <c r="B10" s="19" t="s">
        <v>479</v>
      </c>
      <c r="C10" s="20"/>
    </row>
    <row r="11" spans="1:3" ht="51.75">
      <c r="A11" s="18" t="s">
        <v>509</v>
      </c>
      <c r="B11" s="19" t="s">
        <v>480</v>
      </c>
      <c r="C11" s="20"/>
    </row>
    <row r="12" spans="1:3" ht="78">
      <c r="A12" s="18" t="s">
        <v>325</v>
      </c>
      <c r="B12" s="19" t="s">
        <v>475</v>
      </c>
      <c r="C12" s="20"/>
    </row>
    <row r="13" spans="1:3" ht="13.5" thickBot="1">
      <c r="A13" s="21"/>
      <c r="B13" s="22"/>
      <c r="C13" s="20"/>
    </row>
    <row r="14" spans="1:3" ht="12.75">
      <c r="A14" s="13"/>
      <c r="B14" s="13"/>
      <c r="C14" s="13"/>
    </row>
    <row r="15" spans="1:3" ht="45.75" customHeight="1" thickBot="1">
      <c r="A15" s="13"/>
      <c r="B15" s="13"/>
      <c r="C15" s="13"/>
    </row>
    <row r="16" spans="1:3" ht="25.5">
      <c r="A16" s="23" t="s">
        <v>285</v>
      </c>
      <c r="B16" s="24"/>
      <c r="C16" s="25"/>
    </row>
    <row r="17" spans="1:3" ht="51.75">
      <c r="A17" s="26" t="s">
        <v>286</v>
      </c>
      <c r="B17" s="27" t="s">
        <v>365</v>
      </c>
      <c r="C17" s="28"/>
    </row>
    <row r="18" spans="1:3" ht="64.5">
      <c r="A18" s="29" t="s">
        <v>199</v>
      </c>
      <c r="B18" s="30" t="s">
        <v>363</v>
      </c>
      <c r="C18" s="31"/>
    </row>
    <row r="19" spans="1:3" ht="71.25" customHeight="1">
      <c r="A19" s="29" t="s">
        <v>288</v>
      </c>
      <c r="B19" s="30" t="s">
        <v>289</v>
      </c>
      <c r="C19" s="31"/>
    </row>
    <row r="20" spans="1:3" ht="39">
      <c r="A20" s="81" t="s">
        <v>345</v>
      </c>
      <c r="B20" s="30" t="s">
        <v>311</v>
      </c>
      <c r="C20" s="31"/>
    </row>
    <row r="21" spans="1:3" ht="51.75">
      <c r="A21" s="81" t="s">
        <v>312</v>
      </c>
      <c r="B21" s="30" t="s">
        <v>326</v>
      </c>
      <c r="C21" s="31"/>
    </row>
    <row r="22" spans="1:3" ht="64.5">
      <c r="A22" s="81" t="s">
        <v>327</v>
      </c>
      <c r="B22" s="30" t="s">
        <v>364</v>
      </c>
      <c r="C22" s="31"/>
    </row>
    <row r="23" spans="1:3" ht="27" thickBot="1">
      <c r="A23" s="82" t="s">
        <v>328</v>
      </c>
      <c r="B23" s="32" t="s">
        <v>267</v>
      </c>
      <c r="C23" s="33"/>
    </row>
    <row r="24" spans="1:3" ht="12.75">
      <c r="A24" s="13"/>
      <c r="B24" s="13"/>
      <c r="C24" s="13"/>
    </row>
  </sheetData>
  <hyperlinks>
    <hyperlink ref="A5" r:id="rId1" display="http://climatescoreboard.org/"/>
  </hyperlinks>
  <printOptions/>
  <pageMargins left="0.75" right="0.75" top="1" bottom="1" header="0.5" footer="0.5"/>
  <pageSetup orientation="landscape"/>
  <drawing r:id="rId2"/>
</worksheet>
</file>

<file path=xl/worksheets/sheet10.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18.7109375" defaultRowHeight="12.75"/>
  <cols>
    <col min="1" max="1" width="11.421875" style="0" customWidth="1"/>
    <col min="2" max="11" width="20.7109375" style="0" customWidth="1"/>
  </cols>
  <sheetData>
    <row r="1" spans="1:2" ht="12">
      <c r="A1" s="5" t="s">
        <v>477</v>
      </c>
      <c r="B1" s="6"/>
    </row>
    <row r="2" spans="1:2" ht="36">
      <c r="A2" s="7" t="s">
        <v>173</v>
      </c>
      <c r="B2" s="8" t="s">
        <v>506</v>
      </c>
    </row>
    <row r="3" spans="1:2" ht="12">
      <c r="A3" s="9" t="s">
        <v>174</v>
      </c>
      <c r="B3" s="8" t="s">
        <v>478</v>
      </c>
    </row>
    <row r="4" spans="1:2" ht="12">
      <c r="A4" s="9" t="s">
        <v>175</v>
      </c>
      <c r="B4" s="8" t="s">
        <v>178</v>
      </c>
    </row>
    <row r="5" spans="1:2" ht="12">
      <c r="A5" s="9" t="s">
        <v>179</v>
      </c>
      <c r="B5" s="10" t="s">
        <v>557</v>
      </c>
    </row>
    <row r="6" spans="1:2" ht="24">
      <c r="A6" s="7" t="s">
        <v>261</v>
      </c>
      <c r="B6" s="8" t="s">
        <v>330</v>
      </c>
    </row>
    <row r="7" spans="1:2" ht="12">
      <c r="A7" s="11" t="s">
        <v>262</v>
      </c>
      <c r="B7" t="s">
        <v>263</v>
      </c>
    </row>
    <row r="10" spans="1:11" ht="36">
      <c r="A10" s="1" t="s">
        <v>163</v>
      </c>
      <c r="B10" s="4" t="s">
        <v>217</v>
      </c>
      <c r="C10" s="4" t="s">
        <v>169</v>
      </c>
      <c r="D10" s="4" t="s">
        <v>170</v>
      </c>
      <c r="E10" s="4" t="s">
        <v>171</v>
      </c>
      <c r="F10" s="4" t="s">
        <v>172</v>
      </c>
      <c r="G10" s="4" t="s">
        <v>161</v>
      </c>
      <c r="H10" s="35" t="s">
        <v>162</v>
      </c>
      <c r="I10" s="35" t="s">
        <v>264</v>
      </c>
      <c r="J10" s="4" t="s">
        <v>276</v>
      </c>
      <c r="K10" s="4" t="s">
        <v>277</v>
      </c>
    </row>
    <row r="11" spans="1:11" ht="12">
      <c r="A11" s="1">
        <v>1900</v>
      </c>
      <c r="B11" s="2">
        <v>4.622437000274658</v>
      </c>
      <c r="C11" s="2">
        <v>7.465542793273926</v>
      </c>
      <c r="D11" s="2">
        <v>294.00146484375</v>
      </c>
      <c r="E11" s="2">
        <v>284.16552734375</v>
      </c>
      <c r="F11" s="2">
        <v>0.0781937837600708</v>
      </c>
      <c r="G11" s="3"/>
      <c r="H11" s="3">
        <v>0</v>
      </c>
      <c r="I11" s="3">
        <v>0</v>
      </c>
      <c r="J11" s="3">
        <f>BAU!H11-H11</f>
        <v>0</v>
      </c>
      <c r="K11" s="3">
        <f>BAU!I11-I11</f>
        <v>0</v>
      </c>
    </row>
    <row r="12" spans="1:11" ht="12">
      <c r="A12" s="1">
        <v>1901</v>
      </c>
      <c r="B12" s="2">
        <v>4.927073001861572</v>
      </c>
      <c r="C12" s="2">
        <v>7.824409008026123</v>
      </c>
      <c r="D12" s="2">
        <v>294.244384765625</v>
      </c>
      <c r="E12" s="2">
        <v>284.2550964355469</v>
      </c>
      <c r="F12" s="2">
        <v>0.07840661704540253</v>
      </c>
      <c r="G12" s="3"/>
      <c r="H12" s="3">
        <v>1.980466365814209</v>
      </c>
      <c r="I12" s="3">
        <v>7.6001176834106445</v>
      </c>
      <c r="J12" s="3">
        <f>BAU!H12-H12</f>
        <v>0</v>
      </c>
      <c r="K12" s="3">
        <f>BAU!I12-I12</f>
        <v>0</v>
      </c>
    </row>
    <row r="13" spans="1:11" ht="12">
      <c r="A13" s="1">
        <v>1902</v>
      </c>
      <c r="B13" s="2">
        <v>4.99306058883667</v>
      </c>
      <c r="C13" s="2">
        <v>7.923002243041992</v>
      </c>
      <c r="D13" s="2">
        <v>294.5053405761719</v>
      </c>
      <c r="E13" s="2">
        <v>284.3740234375</v>
      </c>
      <c r="F13" s="2">
        <v>0.07874350994825363</v>
      </c>
      <c r="G13" s="3"/>
      <c r="H13" s="3">
        <v>4.018853187561035</v>
      </c>
      <c r="I13" s="3">
        <v>15.461499214172363</v>
      </c>
      <c r="J13" s="3">
        <f>BAU!H13-H13</f>
        <v>0</v>
      </c>
      <c r="K13" s="3">
        <f>BAU!I13-I13</f>
        <v>0</v>
      </c>
    </row>
    <row r="14" spans="1:11" ht="12">
      <c r="A14" s="1">
        <v>1903</v>
      </c>
      <c r="B14" s="2">
        <v>5.2870588302612305</v>
      </c>
      <c r="C14" s="2">
        <v>8.266905784606934</v>
      </c>
      <c r="D14" s="2">
        <v>294.7763671875</v>
      </c>
      <c r="E14" s="2">
        <v>284.4949645996094</v>
      </c>
      <c r="F14" s="2">
        <v>0.07920587807893753</v>
      </c>
      <c r="G14" s="3"/>
      <c r="H14" s="3">
        <v>6.159822940826416</v>
      </c>
      <c r="I14" s="3">
        <v>23.513465881347656</v>
      </c>
      <c r="J14" s="3">
        <f>BAU!H14-H14</f>
        <v>0</v>
      </c>
      <c r="K14" s="3">
        <f>BAU!I14-I14</f>
        <v>0</v>
      </c>
    </row>
    <row r="15" spans="1:11" ht="12">
      <c r="A15" s="1">
        <v>1904</v>
      </c>
      <c r="B15" s="2">
        <v>5.407648086547852</v>
      </c>
      <c r="C15" s="2">
        <v>8.415775299072266</v>
      </c>
      <c r="D15" s="2">
        <v>295.0658874511719</v>
      </c>
      <c r="E15" s="2">
        <v>284.6558837890625</v>
      </c>
      <c r="F15" s="2">
        <v>0.07980770617723465</v>
      </c>
      <c r="G15" s="3"/>
      <c r="H15" s="3">
        <v>8.427085876464844</v>
      </c>
      <c r="I15" s="3">
        <v>31.836196899414062</v>
      </c>
      <c r="J15" s="3">
        <f>BAU!H15-H15</f>
        <v>0</v>
      </c>
      <c r="K15" s="3">
        <f>BAU!I15-I15</f>
        <v>0</v>
      </c>
    </row>
    <row r="16" spans="1:11" ht="12">
      <c r="A16" s="1">
        <v>1905</v>
      </c>
      <c r="B16" s="2">
        <v>5.650762557983398</v>
      </c>
      <c r="C16" s="2">
        <v>8.697982788085938</v>
      </c>
      <c r="D16" s="2">
        <v>295.3657531738281</v>
      </c>
      <c r="E16" s="2">
        <v>284.8301696777344</v>
      </c>
      <c r="F16" s="2">
        <v>0.08056613802909851</v>
      </c>
      <c r="G16" s="3"/>
      <c r="H16" s="3">
        <v>10.764260292053223</v>
      </c>
      <c r="I16" s="3">
        <v>40.3577995300293</v>
      </c>
      <c r="J16" s="3">
        <f>BAU!H16-H16</f>
        <v>0</v>
      </c>
      <c r="K16" s="3">
        <f>BAU!I16-I16</f>
        <v>0</v>
      </c>
    </row>
    <row r="17" spans="1:11" ht="12">
      <c r="A17" s="1">
        <v>1906</v>
      </c>
      <c r="B17" s="2">
        <v>5.887455463409424</v>
      </c>
      <c r="C17" s="2">
        <v>8.980256080627441</v>
      </c>
      <c r="D17" s="2">
        <v>295.68450927734375</v>
      </c>
      <c r="E17" s="2">
        <v>285.03326416015625</v>
      </c>
      <c r="F17" s="2">
        <v>0.08148946613073349</v>
      </c>
      <c r="G17" s="3"/>
      <c r="H17" s="3">
        <v>13.239282608032227</v>
      </c>
      <c r="I17" s="3">
        <v>49.16163635253906</v>
      </c>
      <c r="J17" s="3">
        <f>BAU!H17-H17</f>
        <v>0</v>
      </c>
      <c r="K17" s="3">
        <f>BAU!I17-I17</f>
        <v>0</v>
      </c>
    </row>
    <row r="18" spans="1:11" ht="12">
      <c r="A18" s="1">
        <v>1907</v>
      </c>
      <c r="B18" s="2">
        <v>6.253373622894287</v>
      </c>
      <c r="C18" s="2">
        <v>9.402566909790039</v>
      </c>
      <c r="D18" s="2">
        <v>296.026611328125</v>
      </c>
      <c r="E18" s="2">
        <v>285.2652282714844</v>
      </c>
      <c r="F18" s="2">
        <v>0.08259383589029312</v>
      </c>
      <c r="G18" s="3"/>
      <c r="H18" s="3">
        <v>15.915619850158691</v>
      </c>
      <c r="I18" s="3">
        <v>58.30025863647461</v>
      </c>
      <c r="J18" s="3">
        <f>BAU!H18-H18</f>
        <v>0</v>
      </c>
      <c r="K18" s="3">
        <f>BAU!I18-I18</f>
        <v>0</v>
      </c>
    </row>
    <row r="19" spans="1:11" ht="12">
      <c r="A19" s="1">
        <v>1908</v>
      </c>
      <c r="B19" s="2">
        <v>6.178232669830322</v>
      </c>
      <c r="C19" s="2">
        <v>9.329755783081055</v>
      </c>
      <c r="D19" s="2">
        <v>296.37957763671875</v>
      </c>
      <c r="E19" s="2">
        <v>285.4899597167969</v>
      </c>
      <c r="F19" s="2">
        <v>0.0838862732052803</v>
      </c>
      <c r="G19" s="3"/>
      <c r="H19" s="3">
        <v>18.759244918823242</v>
      </c>
      <c r="I19" s="3">
        <v>67.67552185058594</v>
      </c>
      <c r="J19" s="3">
        <f>BAU!H19-H19</f>
        <v>0</v>
      </c>
      <c r="K19" s="3">
        <f>BAU!I19-I19</f>
        <v>0</v>
      </c>
    </row>
    <row r="20" spans="1:11" ht="12">
      <c r="A20" s="1">
        <v>1909</v>
      </c>
      <c r="B20" s="2">
        <v>6.314636707305908</v>
      </c>
      <c r="C20" s="2">
        <v>9.500927925109863</v>
      </c>
      <c r="D20" s="2">
        <v>296.720947265625</v>
      </c>
      <c r="E20" s="2">
        <v>285.70001220703125</v>
      </c>
      <c r="F20" s="2">
        <v>0.08531461656093597</v>
      </c>
      <c r="G20" s="3"/>
      <c r="H20" s="3">
        <v>21.575523376464844</v>
      </c>
      <c r="I20" s="3">
        <v>77.06946563720703</v>
      </c>
      <c r="J20" s="3">
        <f>BAU!H20-H20</f>
        <v>0</v>
      </c>
      <c r="K20" s="3">
        <f>BAU!I20-I20</f>
        <v>0</v>
      </c>
    </row>
    <row r="21" spans="1:11" ht="12">
      <c r="A21" s="1">
        <v>1910</v>
      </c>
      <c r="B21" s="2">
        <v>6.47735595703125</v>
      </c>
      <c r="C21" s="2">
        <v>9.700577735900879</v>
      </c>
      <c r="D21" s="2">
        <v>297.06964111328125</v>
      </c>
      <c r="E21" s="2">
        <v>285.9172668457031</v>
      </c>
      <c r="F21" s="2">
        <v>0.08685646951198578</v>
      </c>
      <c r="G21" s="3"/>
      <c r="H21" s="3">
        <v>24.51396369934082</v>
      </c>
      <c r="I21" s="3">
        <v>86.645263671875</v>
      </c>
      <c r="J21" s="3">
        <f>BAU!H21-H21</f>
        <v>0</v>
      </c>
      <c r="K21" s="3">
        <f>BAU!I21-I21</f>
        <v>0</v>
      </c>
    </row>
    <row r="22" spans="1:11" ht="12">
      <c r="A22" s="1">
        <v>1911</v>
      </c>
      <c r="B22" s="2">
        <v>6.320488929748535</v>
      </c>
      <c r="C22" s="2">
        <v>9.546551704406738</v>
      </c>
      <c r="D22" s="2">
        <v>297.4122314453125</v>
      </c>
      <c r="E22" s="2">
        <v>286.1223449707031</v>
      </c>
      <c r="F22" s="2">
        <v>0.08850239217281342</v>
      </c>
      <c r="G22" s="3"/>
      <c r="H22" s="3">
        <v>27.56155776977539</v>
      </c>
      <c r="I22" s="3">
        <v>96.28807830810547</v>
      </c>
      <c r="J22" s="3">
        <f>BAU!H22-H22</f>
        <v>0</v>
      </c>
      <c r="K22" s="3">
        <f>BAU!I22-I22</f>
        <v>0</v>
      </c>
    </row>
    <row r="23" spans="1:11" ht="12">
      <c r="A23" s="1">
        <v>1912</v>
      </c>
      <c r="B23" s="2">
        <v>6.326308727264404</v>
      </c>
      <c r="C23" s="2">
        <v>9.58764934539795</v>
      </c>
      <c r="D23" s="2">
        <v>297.734130859375</v>
      </c>
      <c r="E23" s="2">
        <v>286.3088073730469</v>
      </c>
      <c r="F23" s="2">
        <v>0.09020845592021942</v>
      </c>
      <c r="G23" s="3"/>
      <c r="H23" s="3">
        <v>30.696414947509766</v>
      </c>
      <c r="I23" s="3">
        <v>105.85004425048828</v>
      </c>
      <c r="J23" s="3">
        <f>BAU!H23-H23</f>
        <v>0</v>
      </c>
      <c r="K23" s="3">
        <f>BAU!I23-I23</f>
        <v>0</v>
      </c>
    </row>
    <row r="24" spans="1:11" ht="12">
      <c r="A24" s="1">
        <v>1913</v>
      </c>
      <c r="B24" s="2">
        <v>6.472229480743408</v>
      </c>
      <c r="C24" s="2">
        <v>9.773173332214355</v>
      </c>
      <c r="D24" s="2">
        <v>298.05621337890625</v>
      </c>
      <c r="E24" s="2">
        <v>286.4879150390625</v>
      </c>
      <c r="F24" s="2">
        <v>0.09194892644882202</v>
      </c>
      <c r="G24" s="3"/>
      <c r="H24" s="3">
        <v>34.016231536865234</v>
      </c>
      <c r="I24" s="3">
        <v>115.50726318359375</v>
      </c>
      <c r="J24" s="3">
        <f>BAU!H24-H24</f>
        <v>0</v>
      </c>
      <c r="K24" s="3">
        <f>BAU!I24-I24</f>
        <v>0</v>
      </c>
    </row>
    <row r="25" spans="1:11" ht="12">
      <c r="A25" s="1">
        <v>1914</v>
      </c>
      <c r="B25" s="2">
        <v>6.112137794494629</v>
      </c>
      <c r="C25" s="2">
        <v>9.387809753417969</v>
      </c>
      <c r="D25" s="2">
        <v>298.3650207519531</v>
      </c>
      <c r="E25" s="2">
        <v>286.6244201660156</v>
      </c>
      <c r="F25" s="2">
        <v>0.09370164573192596</v>
      </c>
      <c r="G25" s="3"/>
      <c r="H25" s="3">
        <v>37.37701416015625</v>
      </c>
      <c r="I25" s="3">
        <v>125.13592529296875</v>
      </c>
      <c r="J25" s="3">
        <f>BAU!H25-H25</f>
        <v>0</v>
      </c>
      <c r="K25" s="3">
        <f>BAU!I25-I25</f>
        <v>0</v>
      </c>
    </row>
    <row r="26" spans="1:11" ht="12">
      <c r="A26" s="1">
        <v>1915</v>
      </c>
      <c r="B26" s="2">
        <v>6.0191545486450195</v>
      </c>
      <c r="C26" s="2">
        <v>9.308480262756348</v>
      </c>
      <c r="D26" s="2">
        <v>298.63739013671875</v>
      </c>
      <c r="E26" s="2">
        <v>286.7191467285156</v>
      </c>
      <c r="F26" s="2">
        <v>0.09539113938808441</v>
      </c>
      <c r="G26" s="3"/>
      <c r="H26" s="3">
        <v>40.5190315246582</v>
      </c>
      <c r="I26" s="3">
        <v>134.49398803710938</v>
      </c>
      <c r="J26" s="3">
        <f>BAU!H26-H26</f>
        <v>0</v>
      </c>
      <c r="K26" s="3">
        <f>BAU!I26-I26</f>
        <v>0</v>
      </c>
    </row>
    <row r="27" spans="1:11" ht="12">
      <c r="A27" s="1">
        <v>1916</v>
      </c>
      <c r="B27" s="2">
        <v>6.250234603881836</v>
      </c>
      <c r="C27" s="2">
        <v>9.592138290405273</v>
      </c>
      <c r="D27" s="2">
        <v>298.91162109375</v>
      </c>
      <c r="E27" s="2">
        <v>286.8177795410156</v>
      </c>
      <c r="F27" s="2">
        <v>0.0969926044344902</v>
      </c>
      <c r="G27" s="3"/>
      <c r="H27" s="3">
        <v>43.71342849731445</v>
      </c>
      <c r="I27" s="3">
        <v>143.90884399414062</v>
      </c>
      <c r="J27" s="3">
        <f>BAU!H27-H27</f>
        <v>0</v>
      </c>
      <c r="K27" s="3">
        <f>BAU!I27-I27</f>
        <v>0</v>
      </c>
    </row>
    <row r="28" spans="1:11" ht="12">
      <c r="A28" s="1">
        <v>1917</v>
      </c>
      <c r="B28" s="2">
        <v>6.402723789215088</v>
      </c>
      <c r="C28" s="2">
        <v>9.790718078613281</v>
      </c>
      <c r="D28" s="2">
        <v>299.20697021484375</v>
      </c>
      <c r="E28" s="2">
        <v>286.947265625</v>
      </c>
      <c r="F28" s="2">
        <v>0.09854520857334137</v>
      </c>
      <c r="G28" s="3"/>
      <c r="H28" s="3">
        <v>47.100311279296875</v>
      </c>
      <c r="I28" s="3">
        <v>153.575439453125</v>
      </c>
      <c r="J28" s="3">
        <f>BAU!H28-H28</f>
        <v>0</v>
      </c>
      <c r="K28" s="3">
        <f>BAU!I28-I28</f>
        <v>0</v>
      </c>
    </row>
    <row r="29" spans="1:11" ht="12">
      <c r="A29" s="1">
        <v>1918</v>
      </c>
      <c r="B29" s="2">
        <v>6.40475606918335</v>
      </c>
      <c r="C29" s="2">
        <v>9.808566093444824</v>
      </c>
      <c r="D29" s="2">
        <v>299.5084533691406</v>
      </c>
      <c r="E29" s="2">
        <v>287.087158203125</v>
      </c>
      <c r="F29" s="2">
        <v>0.10008880496025085</v>
      </c>
      <c r="G29" s="3"/>
      <c r="H29" s="3">
        <v>50.57225799560547</v>
      </c>
      <c r="I29" s="3">
        <v>163.37286376953125</v>
      </c>
      <c r="J29" s="3">
        <f>BAU!H29-H29</f>
        <v>0</v>
      </c>
      <c r="K29" s="3">
        <f>BAU!I29-I29</f>
        <v>0</v>
      </c>
    </row>
    <row r="30" spans="1:11" ht="12">
      <c r="A30" s="1">
        <v>1919</v>
      </c>
      <c r="B30" s="2">
        <v>5.94069766998291</v>
      </c>
      <c r="C30" s="2">
        <v>9.317073822021484</v>
      </c>
      <c r="D30" s="2">
        <v>299.7830505371094</v>
      </c>
      <c r="E30" s="2">
        <v>287.17291259765625</v>
      </c>
      <c r="F30" s="2">
        <v>0.10160883516073227</v>
      </c>
      <c r="G30" s="3"/>
      <c r="H30" s="3">
        <v>53.857200622558594</v>
      </c>
      <c r="I30" s="3">
        <v>172.9971160888672</v>
      </c>
      <c r="J30" s="3">
        <f>BAU!H30-H30</f>
        <v>0</v>
      </c>
      <c r="K30" s="3">
        <f>BAU!I30-I30</f>
        <v>0</v>
      </c>
    </row>
    <row r="31" spans="1:11" ht="12">
      <c r="A31" s="1">
        <v>1920</v>
      </c>
      <c r="B31" s="2">
        <v>6.387793064117432</v>
      </c>
      <c r="C31" s="2">
        <v>9.847023010253906</v>
      </c>
      <c r="D31" s="2">
        <v>300.0420837402344</v>
      </c>
      <c r="E31" s="2">
        <v>287.2410583496094</v>
      </c>
      <c r="F31" s="2">
        <v>0.10302837938070297</v>
      </c>
      <c r="G31" s="3"/>
      <c r="H31" s="3">
        <v>57.00390625</v>
      </c>
      <c r="I31" s="3">
        <v>182.51292419433594</v>
      </c>
      <c r="J31" s="3">
        <f>BAU!H31-H31</f>
        <v>0</v>
      </c>
      <c r="K31" s="3">
        <f>BAU!I31-I31</f>
        <v>0</v>
      </c>
    </row>
    <row r="32" spans="1:11" ht="12">
      <c r="A32" s="1">
        <v>1921</v>
      </c>
      <c r="B32" s="2">
        <v>6.1263909339904785</v>
      </c>
      <c r="C32" s="2">
        <v>9.565533638000488</v>
      </c>
      <c r="D32" s="2">
        <v>300.32061767578125</v>
      </c>
      <c r="E32" s="2">
        <v>287.3345031738281</v>
      </c>
      <c r="F32" s="2">
        <v>0.10439102351665497</v>
      </c>
      <c r="G32" s="3"/>
      <c r="H32" s="3">
        <v>60.262577056884766</v>
      </c>
      <c r="I32" s="3">
        <v>192.25437927246094</v>
      </c>
      <c r="J32" s="3">
        <f>BAU!H32-H32</f>
        <v>0</v>
      </c>
      <c r="K32" s="3">
        <f>BAU!I32-I32</f>
        <v>0</v>
      </c>
    </row>
    <row r="33" spans="1:11" ht="12">
      <c r="A33" s="1">
        <v>1922</v>
      </c>
      <c r="B33" s="2">
        <v>6.240233421325684</v>
      </c>
      <c r="C33" s="2">
        <v>9.737139701843262</v>
      </c>
      <c r="D33" s="2">
        <v>300.5816650390625</v>
      </c>
      <c r="E33" s="2">
        <v>287.435791015625</v>
      </c>
      <c r="F33" s="2">
        <v>0.1057068407535553</v>
      </c>
      <c r="G33" s="3"/>
      <c r="H33" s="3">
        <v>63.29999542236328</v>
      </c>
      <c r="I33" s="3">
        <v>201.88426208496094</v>
      </c>
      <c r="J33" s="3">
        <f>BAU!H33-H33</f>
        <v>0</v>
      </c>
      <c r="K33" s="3">
        <f>BAU!I33-I33</f>
        <v>0</v>
      </c>
    </row>
    <row r="34" spans="1:11" ht="12">
      <c r="A34" s="1">
        <v>1923</v>
      </c>
      <c r="B34" s="2">
        <v>6.7203898429870605</v>
      </c>
      <c r="C34" s="2">
        <v>10.296684265136719</v>
      </c>
      <c r="D34" s="2">
        <v>300.8720397949219</v>
      </c>
      <c r="E34" s="2">
        <v>287.5873107910156</v>
      </c>
      <c r="F34" s="2">
        <v>0.10701904445886612</v>
      </c>
      <c r="G34" s="3"/>
      <c r="H34" s="3">
        <v>66.5956802368164</v>
      </c>
      <c r="I34" s="3">
        <v>211.83123779296875</v>
      </c>
      <c r="J34" s="3">
        <f>BAU!H34-H34</f>
        <v>0</v>
      </c>
      <c r="K34" s="3">
        <f>BAU!I34-I34</f>
        <v>0</v>
      </c>
    </row>
    <row r="35" spans="1:11" ht="12">
      <c r="A35" s="1">
        <v>1924</v>
      </c>
      <c r="B35" s="2">
        <v>6.749711513519287</v>
      </c>
      <c r="C35" s="2">
        <v>10.349169731140137</v>
      </c>
      <c r="D35" s="2">
        <v>301.1944580078125</v>
      </c>
      <c r="E35" s="2">
        <v>287.7998962402344</v>
      </c>
      <c r="F35" s="2">
        <v>0.1084173247218132</v>
      </c>
      <c r="G35" s="3"/>
      <c r="H35" s="3">
        <v>70.17711639404297</v>
      </c>
      <c r="I35" s="3">
        <v>222.14759826660156</v>
      </c>
      <c r="J35" s="3">
        <f>BAU!H35-H35</f>
        <v>0</v>
      </c>
      <c r="K35" s="3">
        <f>BAU!I35-I35</f>
        <v>0</v>
      </c>
    </row>
    <row r="36" spans="1:11" ht="12">
      <c r="A36" s="1">
        <v>1925</v>
      </c>
      <c r="B36" s="2">
        <v>6.7989630699157715</v>
      </c>
      <c r="C36" s="2">
        <v>10.428071975708008</v>
      </c>
      <c r="D36" s="2">
        <v>301.51409912109375</v>
      </c>
      <c r="E36" s="2">
        <v>287.9931335449219</v>
      </c>
      <c r="F36" s="2">
        <v>0.1099219024181366</v>
      </c>
      <c r="G36" s="3"/>
      <c r="H36" s="3">
        <v>73.77851867675781</v>
      </c>
      <c r="I36" s="3">
        <v>232.5263671875</v>
      </c>
      <c r="J36" s="3">
        <f>BAU!H36-H36</f>
        <v>0</v>
      </c>
      <c r="K36" s="3">
        <f>BAU!I36-I36</f>
        <v>0</v>
      </c>
    </row>
    <row r="37" spans="1:11" ht="12">
      <c r="A37" s="1">
        <v>1926</v>
      </c>
      <c r="B37" s="2">
        <v>6.7591094970703125</v>
      </c>
      <c r="C37" s="2">
        <v>10.413544654846191</v>
      </c>
      <c r="D37" s="2">
        <v>301.82952880859375</v>
      </c>
      <c r="E37" s="2">
        <v>288.18084716796875</v>
      </c>
      <c r="F37" s="2">
        <v>0.11150139570236206</v>
      </c>
      <c r="G37" s="3"/>
      <c r="H37" s="3">
        <v>77.3821029663086</v>
      </c>
      <c r="I37" s="3">
        <v>242.94898986816406</v>
      </c>
      <c r="J37" s="3">
        <f>BAU!H37-H37</f>
        <v>0</v>
      </c>
      <c r="K37" s="3">
        <f>BAU!I37-I37</f>
        <v>0</v>
      </c>
    </row>
    <row r="38" spans="1:11" ht="12">
      <c r="A38" s="1">
        <v>1927</v>
      </c>
      <c r="B38" s="2">
        <v>7.252365589141846</v>
      </c>
      <c r="C38" s="2">
        <v>10.973214149475098</v>
      </c>
      <c r="D38" s="2">
        <v>302.1598815917969</v>
      </c>
      <c r="E38" s="2">
        <v>288.390869140625</v>
      </c>
      <c r="F38" s="2">
        <v>0.11314310133457184</v>
      </c>
      <c r="G38" s="3"/>
      <c r="H38" s="3">
        <v>81.08001708984375</v>
      </c>
      <c r="I38" s="3">
        <v>253.57240295410156</v>
      </c>
      <c r="J38" s="3">
        <f>BAU!H38-H38</f>
        <v>0</v>
      </c>
      <c r="K38" s="3">
        <f>BAU!I38-I38</f>
        <v>0</v>
      </c>
    </row>
    <row r="39" spans="1:11" ht="12">
      <c r="A39" s="1">
        <v>1928</v>
      </c>
      <c r="B39" s="2">
        <v>7.2605390548706055</v>
      </c>
      <c r="C39" s="2">
        <v>11.002388954162598</v>
      </c>
      <c r="D39" s="2">
        <v>302.52044677734375</v>
      </c>
      <c r="E39" s="2">
        <v>288.6348571777344</v>
      </c>
      <c r="F39" s="2">
        <v>0.11489309370517731</v>
      </c>
      <c r="G39" s="3"/>
      <c r="H39" s="3">
        <v>84.99494934082031</v>
      </c>
      <c r="I39" s="3">
        <v>264.5565490722656</v>
      </c>
      <c r="J39" s="3">
        <f>BAU!H39-H39</f>
        <v>0</v>
      </c>
      <c r="K39" s="3">
        <f>BAU!I39-I39</f>
        <v>0</v>
      </c>
    </row>
    <row r="40" spans="1:11" ht="12">
      <c r="A40" s="1">
        <v>1929</v>
      </c>
      <c r="B40" s="2">
        <v>7.665185451507568</v>
      </c>
      <c r="C40" s="2">
        <v>11.456148147583008</v>
      </c>
      <c r="D40" s="2">
        <v>302.8916015625</v>
      </c>
      <c r="E40" s="2">
        <v>288.8607177734375</v>
      </c>
      <c r="F40" s="2">
        <v>0.11674057692289352</v>
      </c>
      <c r="G40" s="3"/>
      <c r="H40" s="3">
        <v>89.0223617553711</v>
      </c>
      <c r="I40" s="3">
        <v>275.7290954589844</v>
      </c>
      <c r="J40" s="3">
        <f>BAU!H40-H40</f>
        <v>0</v>
      </c>
      <c r="K40" s="3">
        <f>BAU!I40-I40</f>
        <v>0</v>
      </c>
    </row>
    <row r="41" spans="1:11" ht="12">
      <c r="A41" s="1">
        <v>1930</v>
      </c>
      <c r="B41" s="2">
        <v>7.61772346496582</v>
      </c>
      <c r="C41" s="2">
        <v>11.38643741607666</v>
      </c>
      <c r="D41" s="2">
        <v>303.2814025878906</v>
      </c>
      <c r="E41" s="2">
        <v>289.06060791015625</v>
      </c>
      <c r="F41" s="2">
        <v>0.11865923553705215</v>
      </c>
      <c r="G41" s="3"/>
      <c r="H41" s="3">
        <v>93.11537170410156</v>
      </c>
      <c r="I41" s="3">
        <v>287.15911865234375</v>
      </c>
      <c r="J41" s="3">
        <f>BAU!H41-H41</f>
        <v>0</v>
      </c>
      <c r="K41" s="3">
        <f>BAU!I41-I41</f>
        <v>0</v>
      </c>
    </row>
    <row r="42" spans="1:11" ht="12">
      <c r="A42" s="1">
        <v>1931</v>
      </c>
      <c r="B42" s="2">
        <v>7.241566181182861</v>
      </c>
      <c r="C42" s="2">
        <v>10.990374565124512</v>
      </c>
      <c r="D42" s="2">
        <v>303.6400451660156</v>
      </c>
      <c r="E42" s="2">
        <v>289.18707275390625</v>
      </c>
      <c r="F42" s="2">
        <v>0.12057320773601532</v>
      </c>
      <c r="G42" s="3"/>
      <c r="H42" s="3">
        <v>96.84463500976562</v>
      </c>
      <c r="I42" s="3">
        <v>298.39703369140625</v>
      </c>
      <c r="J42" s="3">
        <f>BAU!H42-H42</f>
        <v>0</v>
      </c>
      <c r="K42" s="3">
        <f>BAU!I42-I42</f>
        <v>0</v>
      </c>
    </row>
    <row r="43" spans="1:11" ht="12">
      <c r="A43" s="1">
        <v>1932</v>
      </c>
      <c r="B43" s="2">
        <v>6.538525104522705</v>
      </c>
      <c r="C43" s="2">
        <v>10.267428398132324</v>
      </c>
      <c r="D43" s="2">
        <v>303.93194580078125</v>
      </c>
      <c r="E43" s="2">
        <v>289.225341796875</v>
      </c>
      <c r="F43" s="2">
        <v>0.12237443029880524</v>
      </c>
      <c r="G43" s="3"/>
      <c r="H43" s="3">
        <v>100.18572235107422</v>
      </c>
      <c r="I43" s="3">
        <v>309.1163024902344</v>
      </c>
      <c r="J43" s="3">
        <f>BAU!H43-H43</f>
        <v>0</v>
      </c>
      <c r="K43" s="3">
        <f>BAU!I43-I43</f>
        <v>0</v>
      </c>
    </row>
    <row r="44" spans="1:11" ht="12">
      <c r="A44" s="1">
        <v>1933</v>
      </c>
      <c r="B44" s="2">
        <v>6.686822414398193</v>
      </c>
      <c r="C44" s="2">
        <v>10.45637035369873</v>
      </c>
      <c r="D44" s="2">
        <v>304.1791687011719</v>
      </c>
      <c r="E44" s="2">
        <v>289.2666015625</v>
      </c>
      <c r="F44" s="2">
        <v>0.12398764491081238</v>
      </c>
      <c r="G44" s="3"/>
      <c r="H44" s="3">
        <v>103.37078857421875</v>
      </c>
      <c r="I44" s="3">
        <v>319.45458984375</v>
      </c>
      <c r="J44" s="3">
        <f>BAU!H44-H44</f>
        <v>0</v>
      </c>
      <c r="K44" s="3">
        <f>BAU!I44-I44</f>
        <v>0</v>
      </c>
    </row>
    <row r="45" spans="1:11" ht="12">
      <c r="A45" s="1">
        <v>1934</v>
      </c>
      <c r="B45" s="2">
        <v>6.931026458740234</v>
      </c>
      <c r="C45" s="2">
        <v>10.76068115234375</v>
      </c>
      <c r="D45" s="2">
        <v>304.451904296875</v>
      </c>
      <c r="E45" s="2">
        <v>289.38812255859375</v>
      </c>
      <c r="F45" s="2">
        <v>0.12549588084220886</v>
      </c>
      <c r="G45" s="3"/>
      <c r="H45" s="3">
        <v>106.76472473144531</v>
      </c>
      <c r="I45" s="3">
        <v>330.0250549316406</v>
      </c>
      <c r="J45" s="3">
        <f>BAU!H45-H45</f>
        <v>0</v>
      </c>
      <c r="K45" s="3">
        <f>BAU!I45-I45</f>
        <v>0</v>
      </c>
    </row>
    <row r="46" spans="1:11" ht="12">
      <c r="A46" s="1">
        <v>1935</v>
      </c>
      <c r="B46" s="2">
        <v>7.111875057220459</v>
      </c>
      <c r="C46" s="2">
        <v>10.977849006652832</v>
      </c>
      <c r="D46" s="2">
        <v>304.75042724609375</v>
      </c>
      <c r="E46" s="2">
        <v>289.5848083496094</v>
      </c>
      <c r="F46" s="2">
        <v>0.12702399492263794</v>
      </c>
      <c r="G46" s="3"/>
      <c r="H46" s="3">
        <v>110.40931701660156</v>
      </c>
      <c r="I46" s="3">
        <v>340.8671875</v>
      </c>
      <c r="J46" s="3">
        <f>BAU!H46-H46</f>
        <v>0</v>
      </c>
      <c r="K46" s="3">
        <f>BAU!I46-I46</f>
        <v>0</v>
      </c>
    </row>
    <row r="47" spans="1:11" ht="12">
      <c r="A47" s="1">
        <v>1936</v>
      </c>
      <c r="B47" s="2">
        <v>7.505927562713623</v>
      </c>
      <c r="C47" s="2">
        <v>11.451471328735352</v>
      </c>
      <c r="D47" s="2">
        <v>305.07769775390625</v>
      </c>
      <c r="E47" s="2">
        <v>289.846435546875</v>
      </c>
      <c r="F47" s="2">
        <v>0.1286603808403015</v>
      </c>
      <c r="G47" s="3"/>
      <c r="H47" s="3">
        <v>114.30614471435547</v>
      </c>
      <c r="I47" s="3">
        <v>352.02264404296875</v>
      </c>
      <c r="J47" s="3">
        <f>BAU!H47-H47</f>
        <v>0</v>
      </c>
      <c r="K47" s="3">
        <f>BAU!I47-I47</f>
        <v>0</v>
      </c>
    </row>
    <row r="48" spans="1:11" ht="12">
      <c r="A48" s="1">
        <v>1937</v>
      </c>
      <c r="B48" s="2">
        <v>7.708631992340088</v>
      </c>
      <c r="C48" s="2">
        <v>11.712120056152344</v>
      </c>
      <c r="D48" s="2">
        <v>305.438232421875</v>
      </c>
      <c r="E48" s="2">
        <v>290.139892578125</v>
      </c>
      <c r="F48" s="2">
        <v>0.1304701715707779</v>
      </c>
      <c r="G48" s="3"/>
      <c r="H48" s="3">
        <v>118.5381851196289</v>
      </c>
      <c r="I48" s="3">
        <v>363.5718688964844</v>
      </c>
      <c r="J48" s="3">
        <f>BAU!H48-H48</f>
        <v>0</v>
      </c>
      <c r="K48" s="3">
        <f>BAU!I48-I48</f>
        <v>0</v>
      </c>
    </row>
    <row r="49" spans="1:11" ht="12">
      <c r="A49" s="1">
        <v>1938</v>
      </c>
      <c r="B49" s="2">
        <v>7.461857318878174</v>
      </c>
      <c r="C49" s="2">
        <v>11.458415031433105</v>
      </c>
      <c r="D49" s="2">
        <v>305.79443359375</v>
      </c>
      <c r="E49" s="2">
        <v>290.4070129394531</v>
      </c>
      <c r="F49" s="2">
        <v>0.13244746625423431</v>
      </c>
      <c r="G49" s="3"/>
      <c r="H49" s="3">
        <v>122.85279083251953</v>
      </c>
      <c r="I49" s="3">
        <v>375.1888427734375</v>
      </c>
      <c r="J49" s="3">
        <f>BAU!H49-H49</f>
        <v>0</v>
      </c>
      <c r="K49" s="3">
        <f>BAU!I49-I49</f>
        <v>0</v>
      </c>
    </row>
    <row r="50" spans="1:11" ht="12">
      <c r="A50" s="1">
        <v>1939</v>
      </c>
      <c r="B50" s="2">
        <v>7.7051849365234375</v>
      </c>
      <c r="C50" s="2">
        <v>11.757525444030762</v>
      </c>
      <c r="D50" s="2">
        <v>306.1375427246094</v>
      </c>
      <c r="E50" s="2">
        <v>290.65875244140625</v>
      </c>
      <c r="F50" s="2">
        <v>0.13452191650867462</v>
      </c>
      <c r="G50" s="3"/>
      <c r="H50" s="3">
        <v>127.09857940673828</v>
      </c>
      <c r="I50" s="3">
        <v>386.7594299316406</v>
      </c>
      <c r="J50" s="3">
        <f>BAU!H50-H50</f>
        <v>0</v>
      </c>
      <c r="K50" s="3">
        <f>BAU!I50-I50</f>
        <v>0</v>
      </c>
    </row>
    <row r="51" spans="1:11" ht="12">
      <c r="A51" s="1">
        <v>1940</v>
      </c>
      <c r="B51" s="2">
        <v>8.092991828918457</v>
      </c>
      <c r="C51" s="2">
        <v>12.196789741516113</v>
      </c>
      <c r="D51" s="2">
        <v>306.51214599609375</v>
      </c>
      <c r="E51" s="2">
        <v>290.95123291015625</v>
      </c>
      <c r="F51" s="2">
        <v>0.13669726252555847</v>
      </c>
      <c r="G51" s="3"/>
      <c r="H51" s="3">
        <v>131.66429138183594</v>
      </c>
      <c r="I51" s="3">
        <v>398.6816711425781</v>
      </c>
      <c r="J51" s="3">
        <f>BAU!H51-H51</f>
        <v>0</v>
      </c>
      <c r="K51" s="3">
        <f>BAU!I51-I51</f>
        <v>0</v>
      </c>
    </row>
    <row r="52" spans="1:11" ht="12">
      <c r="A52" s="1">
        <v>1941</v>
      </c>
      <c r="B52" s="2">
        <v>8.16154670715332</v>
      </c>
      <c r="C52" s="2">
        <v>12.363914489746094</v>
      </c>
      <c r="D52" s="2">
        <v>306.910888671875</v>
      </c>
      <c r="E52" s="2">
        <v>291.2861328125</v>
      </c>
      <c r="F52" s="2">
        <v>0.13902196288108826</v>
      </c>
      <c r="G52" s="3"/>
      <c r="H52" s="3">
        <v>136.5520477294922</v>
      </c>
      <c r="I52" s="3">
        <v>410.9411315917969</v>
      </c>
      <c r="J52" s="3">
        <f>BAU!H52-H52</f>
        <v>0</v>
      </c>
      <c r="K52" s="3">
        <f>BAU!I52-I52</f>
        <v>0</v>
      </c>
    </row>
    <row r="53" spans="1:11" ht="12">
      <c r="A53" s="1">
        <v>1942</v>
      </c>
      <c r="B53" s="2">
        <v>8.255653381347656</v>
      </c>
      <c r="C53" s="2">
        <v>12.537128448486328</v>
      </c>
      <c r="D53" s="2">
        <v>307.3099670410156</v>
      </c>
      <c r="E53" s="2">
        <v>291.60894775390625</v>
      </c>
      <c r="F53" s="2">
        <v>0.14150100946426392</v>
      </c>
      <c r="G53" s="3"/>
      <c r="H53" s="3">
        <v>141.52980041503906</v>
      </c>
      <c r="I53" s="3">
        <v>423.3699951171875</v>
      </c>
      <c r="J53" s="3">
        <f>BAU!H53-H53</f>
        <v>0</v>
      </c>
      <c r="K53" s="3">
        <f>BAU!I53-I53</f>
        <v>0</v>
      </c>
    </row>
    <row r="54" spans="1:11" ht="12">
      <c r="A54" s="1">
        <v>1943</v>
      </c>
      <c r="B54" s="2">
        <v>8.416183471679688</v>
      </c>
      <c r="C54" s="2">
        <v>12.787578582763672</v>
      </c>
      <c r="D54" s="2">
        <v>307.7153015136719</v>
      </c>
      <c r="E54" s="2">
        <v>291.92303466796875</v>
      </c>
      <c r="F54" s="2">
        <v>0.14409741759300232</v>
      </c>
      <c r="G54" s="3"/>
      <c r="H54" s="3">
        <v>146.58432006835938</v>
      </c>
      <c r="I54" s="3">
        <v>436.00103759765625</v>
      </c>
      <c r="J54" s="3">
        <f>BAU!H54-H54</f>
        <v>0</v>
      </c>
      <c r="K54" s="3">
        <f>BAU!I54-I54</f>
        <v>0</v>
      </c>
    </row>
    <row r="55" spans="1:11" ht="12">
      <c r="A55" s="1">
        <v>1944</v>
      </c>
      <c r="B55" s="2">
        <v>8.37767219543457</v>
      </c>
      <c r="C55" s="2">
        <v>12.819525718688965</v>
      </c>
      <c r="D55" s="2">
        <v>308.1224365234375</v>
      </c>
      <c r="E55" s="2">
        <v>292.22119140625</v>
      </c>
      <c r="F55" s="2">
        <v>0.14678442478179932</v>
      </c>
      <c r="G55" s="3"/>
      <c r="H55" s="3">
        <v>151.72702026367188</v>
      </c>
      <c r="I55" s="3">
        <v>448.80059814453125</v>
      </c>
      <c r="J55" s="3">
        <f>BAU!H55-H55</f>
        <v>0</v>
      </c>
      <c r="K55" s="3">
        <f>BAU!I55-I55</f>
        <v>0</v>
      </c>
    </row>
    <row r="56" spans="1:11" ht="12">
      <c r="A56" s="1">
        <v>1945</v>
      </c>
      <c r="B56" s="2">
        <v>7.5856733322143555</v>
      </c>
      <c r="C56" s="2">
        <v>12.037434577941895</v>
      </c>
      <c r="D56" s="2">
        <v>308.481689453125</v>
      </c>
      <c r="E56" s="2">
        <v>292.4703063964844</v>
      </c>
      <c r="F56" s="2">
        <v>0.14951911568641663</v>
      </c>
      <c r="G56" s="3"/>
      <c r="H56" s="3">
        <v>156.53240966796875</v>
      </c>
      <c r="I56" s="3">
        <v>461.32684326171875</v>
      </c>
      <c r="J56" s="3">
        <f>BAU!H56-H56</f>
        <v>0</v>
      </c>
      <c r="K56" s="3">
        <f>BAU!I56-I56</f>
        <v>0</v>
      </c>
    </row>
    <row r="57" spans="1:11" ht="12">
      <c r="A57" s="1">
        <v>1946</v>
      </c>
      <c r="B57" s="2">
        <v>8.46564769744873</v>
      </c>
      <c r="C57" s="2">
        <v>13.052741050720215</v>
      </c>
      <c r="D57" s="2">
        <v>308.8207702636719</v>
      </c>
      <c r="E57" s="2">
        <v>292.7402038574219</v>
      </c>
      <c r="F57" s="2">
        <v>0.15222613513469696</v>
      </c>
      <c r="G57" s="3"/>
      <c r="H57" s="3">
        <v>161.05496215820312</v>
      </c>
      <c r="I57" s="3">
        <v>473.7450256347656</v>
      </c>
      <c r="J57" s="3">
        <f>BAU!H57-H57</f>
        <v>0</v>
      </c>
      <c r="K57" s="3">
        <f>BAU!I57-I57</f>
        <v>0</v>
      </c>
    </row>
    <row r="58" spans="1:11" ht="12">
      <c r="A58" s="1">
        <v>1947</v>
      </c>
      <c r="B58" s="2">
        <v>9.12109088897705</v>
      </c>
      <c r="C58" s="2">
        <v>13.862979888916016</v>
      </c>
      <c r="D58" s="2">
        <v>309.25384521484375</v>
      </c>
      <c r="E58" s="2">
        <v>293.1738586425781</v>
      </c>
      <c r="F58" s="2">
        <v>0.15504318475723267</v>
      </c>
      <c r="G58" s="3"/>
      <c r="H58" s="3">
        <v>166.14015197753906</v>
      </c>
      <c r="I58" s="3">
        <v>487.1015930175781</v>
      </c>
      <c r="J58" s="3">
        <f>BAU!H58-H58</f>
        <v>0</v>
      </c>
      <c r="K58" s="3">
        <f>BAU!I58-I58</f>
        <v>0</v>
      </c>
    </row>
    <row r="59" spans="1:11" ht="12">
      <c r="A59" s="1">
        <v>1948</v>
      </c>
      <c r="B59" s="2">
        <v>9.445479393005371</v>
      </c>
      <c r="C59" s="2">
        <v>14.311888694763184</v>
      </c>
      <c r="D59" s="2">
        <v>309.7394104003906</v>
      </c>
      <c r="E59" s="2">
        <v>293.7190856933594</v>
      </c>
      <c r="F59" s="2">
        <v>0.15815190970897675</v>
      </c>
      <c r="G59" s="3"/>
      <c r="H59" s="3">
        <v>171.6747589111328</v>
      </c>
      <c r="I59" s="3">
        <v>501.1329345703125</v>
      </c>
      <c r="J59" s="3">
        <f>BAU!H59-H59</f>
        <v>0</v>
      </c>
      <c r="K59" s="3">
        <f>BAU!I59-I59</f>
        <v>0</v>
      </c>
    </row>
    <row r="60" spans="1:11" ht="12">
      <c r="A60" s="1">
        <v>1949</v>
      </c>
      <c r="B60" s="2">
        <v>9.422390937805176</v>
      </c>
      <c r="C60" s="2">
        <v>14.352770805358887</v>
      </c>
      <c r="D60" s="2">
        <v>310.2337341308594</v>
      </c>
      <c r="E60" s="2">
        <v>294.2969055175781</v>
      </c>
      <c r="F60" s="2">
        <v>0.1616230309009552</v>
      </c>
      <c r="G60" s="3"/>
      <c r="H60" s="3">
        <v>177.37435913085938</v>
      </c>
      <c r="I60" s="3">
        <v>515.4601440429688</v>
      </c>
      <c r="J60" s="3">
        <f>BAU!H60-H60</f>
        <v>0</v>
      </c>
      <c r="K60" s="3">
        <f>BAU!I60-I60</f>
        <v>0</v>
      </c>
    </row>
    <row r="61" spans="1:11" ht="12">
      <c r="A61" s="1">
        <v>1950</v>
      </c>
      <c r="B61" s="2">
        <v>10.1065092086792</v>
      </c>
      <c r="C61" s="2">
        <v>15.172221183776855</v>
      </c>
      <c r="D61" s="2">
        <v>310.7453918457031</v>
      </c>
      <c r="E61" s="2">
        <v>294.8085632324219</v>
      </c>
      <c r="F61" s="2">
        <v>0.16538113355636597</v>
      </c>
      <c r="G61" s="3"/>
      <c r="H61" s="3">
        <v>183.27679443359375</v>
      </c>
      <c r="I61" s="3">
        <v>530.1202392578125</v>
      </c>
      <c r="J61" s="3">
        <f>BAU!H61-H61</f>
        <v>0</v>
      </c>
      <c r="K61" s="3">
        <f>BAU!I61-I61</f>
        <v>0</v>
      </c>
    </row>
    <row r="62" spans="1:11" ht="12">
      <c r="A62" s="1">
        <v>1951</v>
      </c>
      <c r="B62" s="2">
        <v>11.423559188842773</v>
      </c>
      <c r="C62" s="2">
        <v>16.700197219848633</v>
      </c>
      <c r="D62" s="2">
        <v>311.3558349609375</v>
      </c>
      <c r="E62" s="2">
        <v>295.2950134277344</v>
      </c>
      <c r="F62" s="2">
        <v>0.16932059824466705</v>
      </c>
      <c r="G62" s="3"/>
      <c r="H62" s="3">
        <v>189.7696533203125</v>
      </c>
      <c r="I62" s="3">
        <v>545.8654174804688</v>
      </c>
      <c r="J62" s="3">
        <f>BAU!H62-H62</f>
        <v>0</v>
      </c>
      <c r="K62" s="3">
        <f>BAU!I62-I62</f>
        <v>0</v>
      </c>
    </row>
    <row r="63" spans="1:11" ht="12">
      <c r="A63" s="1">
        <v>1952</v>
      </c>
      <c r="B63" s="2">
        <v>11.637426376342773</v>
      </c>
      <c r="C63" s="2">
        <v>17.021188735961914</v>
      </c>
      <c r="D63" s="2">
        <v>312.05194091796875</v>
      </c>
      <c r="E63" s="2">
        <v>295.806396484375</v>
      </c>
      <c r="F63" s="2">
        <v>0.1734393984079361</v>
      </c>
      <c r="G63" s="3"/>
      <c r="H63" s="3">
        <v>196.6237030029297</v>
      </c>
      <c r="I63" s="3">
        <v>562.6859741210938</v>
      </c>
      <c r="J63" s="3">
        <f>BAU!H63-H63</f>
        <v>0</v>
      </c>
      <c r="K63" s="3">
        <f>BAU!I63-I63</f>
        <v>0</v>
      </c>
    </row>
    <row r="64" spans="1:11" ht="12">
      <c r="A64" s="1">
        <v>1953</v>
      </c>
      <c r="B64" s="2">
        <v>11.813127517700195</v>
      </c>
      <c r="C64" s="2">
        <v>17.280227661132812</v>
      </c>
      <c r="D64" s="2">
        <v>312.74530029296875</v>
      </c>
      <c r="E64" s="2">
        <v>296.14044189453125</v>
      </c>
      <c r="F64" s="2">
        <v>0.17762313783168793</v>
      </c>
      <c r="G64" s="3"/>
      <c r="H64" s="3">
        <v>203.62229919433594</v>
      </c>
      <c r="I64" s="3">
        <v>579.8043212890625</v>
      </c>
      <c r="J64" s="3">
        <f>BAU!H64-H64</f>
        <v>0</v>
      </c>
      <c r="K64" s="3">
        <f>BAU!I64-I64</f>
        <v>0</v>
      </c>
    </row>
    <row r="65" spans="1:11" ht="12">
      <c r="A65" s="1">
        <v>1954</v>
      </c>
      <c r="B65" s="2">
        <v>12.189691543579102</v>
      </c>
      <c r="C65" s="2">
        <v>17.740129470825195</v>
      </c>
      <c r="D65" s="2">
        <v>313.4461669921875</v>
      </c>
      <c r="E65" s="2">
        <v>296.1529235839844</v>
      </c>
      <c r="F65" s="2">
        <v>0.1815471351146698</v>
      </c>
      <c r="G65" s="3"/>
      <c r="H65" s="3">
        <v>210.80596923828125</v>
      </c>
      <c r="I65" s="3">
        <v>597.2570190429688</v>
      </c>
      <c r="J65" s="3">
        <f>BAU!H65-H65</f>
        <v>0</v>
      </c>
      <c r="K65" s="3">
        <f>BAU!I65-I65</f>
        <v>0</v>
      </c>
    </row>
    <row r="66" spans="1:11" ht="12">
      <c r="A66" s="1">
        <v>1955</v>
      </c>
      <c r="B66" s="2">
        <v>13.049570083618164</v>
      </c>
      <c r="C66" s="2">
        <v>18.75470733642578</v>
      </c>
      <c r="D66" s="2">
        <v>314.1929626464844</v>
      </c>
      <c r="E66" s="2">
        <v>296.0792541503906</v>
      </c>
      <c r="F66" s="2">
        <v>0.1849312037229538</v>
      </c>
      <c r="G66" s="3"/>
      <c r="H66" s="3">
        <v>218.3616943359375</v>
      </c>
      <c r="I66" s="3">
        <v>615.3776245117188</v>
      </c>
      <c r="J66" s="3">
        <f>BAU!H66-H66</f>
        <v>0</v>
      </c>
      <c r="K66" s="3">
        <f>BAU!I66-I66</f>
        <v>0</v>
      </c>
    </row>
    <row r="67" spans="1:11" ht="12">
      <c r="A67" s="1">
        <v>1956</v>
      </c>
      <c r="B67" s="2">
        <v>13.776823997497559</v>
      </c>
      <c r="C67" s="2">
        <v>19.602380752563477</v>
      </c>
      <c r="D67" s="2">
        <v>315.0125427246094</v>
      </c>
      <c r="E67" s="2">
        <v>296.1524963378906</v>
      </c>
      <c r="F67" s="2">
        <v>0.18786479532718658</v>
      </c>
      <c r="G67" s="3"/>
      <c r="H67" s="3">
        <v>226.54212951660156</v>
      </c>
      <c r="I67" s="3">
        <v>634.4501953125</v>
      </c>
      <c r="J67" s="3">
        <f>BAU!H67-H67</f>
        <v>0</v>
      </c>
      <c r="K67" s="3">
        <f>BAU!I67-I67</f>
        <v>0</v>
      </c>
    </row>
    <row r="68" spans="1:11" ht="12">
      <c r="A68" s="1">
        <v>1957</v>
      </c>
      <c r="B68" s="2">
        <v>14.138012886047363</v>
      </c>
      <c r="C68" s="2">
        <v>20.09047508239746</v>
      </c>
      <c r="D68" s="2">
        <v>315.8734130859375</v>
      </c>
      <c r="E68" s="2">
        <v>296.27301025390625</v>
      </c>
      <c r="F68" s="2">
        <v>0.19055378437042236</v>
      </c>
      <c r="G68" s="3"/>
      <c r="H68" s="3">
        <v>235.13572692871094</v>
      </c>
      <c r="I68" s="3">
        <v>654.235595703125</v>
      </c>
      <c r="J68" s="3">
        <f>BAU!H68-H68</f>
        <v>0</v>
      </c>
      <c r="K68" s="3">
        <f>BAU!I68-I68</f>
        <v>0</v>
      </c>
    </row>
    <row r="69" spans="1:11" ht="12">
      <c r="A69" s="1">
        <v>1958</v>
      </c>
      <c r="B69" s="2">
        <v>14.55735969543457</v>
      </c>
      <c r="C69" s="2">
        <v>20.617267608642578</v>
      </c>
      <c r="D69" s="2">
        <v>316.75048828125</v>
      </c>
      <c r="E69" s="2">
        <v>296.3973693847656</v>
      </c>
      <c r="F69" s="2">
        <v>0.19306686520576477</v>
      </c>
      <c r="G69" s="3"/>
      <c r="H69" s="3">
        <v>243.9725799560547</v>
      </c>
      <c r="I69" s="3">
        <v>674.5236206054688</v>
      </c>
      <c r="J69" s="3">
        <f>BAU!H69-H69</f>
        <v>0</v>
      </c>
      <c r="K69" s="3">
        <f>BAU!I69-I69</f>
        <v>0</v>
      </c>
    </row>
    <row r="70" spans="1:11" ht="12">
      <c r="A70" s="1">
        <v>1959</v>
      </c>
      <c r="B70" s="2">
        <v>14.564202308654785</v>
      </c>
      <c r="C70" s="2">
        <v>20.703439712524414</v>
      </c>
      <c r="D70" s="2">
        <v>317.6299133300781</v>
      </c>
      <c r="E70" s="2">
        <v>296.5207824707031</v>
      </c>
      <c r="F70" s="2">
        <v>0.19543634355068207</v>
      </c>
      <c r="G70" s="3"/>
      <c r="H70" s="3">
        <v>253.1250457763672</v>
      </c>
      <c r="I70" s="3">
        <v>695.1732177734375</v>
      </c>
      <c r="J70" s="3">
        <f>BAU!H70-H70</f>
        <v>0</v>
      </c>
      <c r="K70" s="3">
        <f>BAU!I70-I70</f>
        <v>0</v>
      </c>
    </row>
    <row r="71" spans="1:11" ht="12">
      <c r="A71" s="1">
        <v>1960</v>
      </c>
      <c r="B71" s="2">
        <v>15.043111801147461</v>
      </c>
      <c r="C71" s="2">
        <v>21.302770614624023</v>
      </c>
      <c r="D71" s="2">
        <v>318.5051574707031</v>
      </c>
      <c r="E71" s="2">
        <v>296.6359558105469</v>
      </c>
      <c r="F71" s="2">
        <v>0.19766227900981903</v>
      </c>
      <c r="G71" s="3"/>
      <c r="H71" s="3">
        <v>262.7607116699219</v>
      </c>
      <c r="I71" s="3">
        <v>716.1013793945312</v>
      </c>
      <c r="J71" s="3">
        <f>BAU!H71-H71</f>
        <v>0</v>
      </c>
      <c r="K71" s="3">
        <f>BAU!I71-I71</f>
        <v>0</v>
      </c>
    </row>
    <row r="72" spans="1:11" ht="12">
      <c r="A72" s="1">
        <v>1961</v>
      </c>
      <c r="B72" s="2">
        <v>15.368133544921875</v>
      </c>
      <c r="C72" s="2">
        <v>21.854066848754883</v>
      </c>
      <c r="D72" s="2">
        <v>319.4060974121094</v>
      </c>
      <c r="E72" s="2">
        <v>296.8519592285156</v>
      </c>
      <c r="F72" s="2">
        <v>0.19981782138347626</v>
      </c>
      <c r="G72" s="3"/>
      <c r="H72" s="3">
        <v>272.73699951171875</v>
      </c>
      <c r="I72" s="3">
        <v>737.6109008789062</v>
      </c>
      <c r="J72" s="3">
        <f>BAU!H72-H72</f>
        <v>0</v>
      </c>
      <c r="K72" s="3">
        <f>BAU!I72-I72</f>
        <v>0</v>
      </c>
    </row>
    <row r="73" spans="1:11" ht="12">
      <c r="A73" s="1">
        <v>1962</v>
      </c>
      <c r="B73" s="2">
        <v>15.724884986877441</v>
      </c>
      <c r="C73" s="2">
        <v>22.41979217529297</v>
      </c>
      <c r="D73" s="2">
        <v>320.3218078613281</v>
      </c>
      <c r="E73" s="2">
        <v>297.1188659667969</v>
      </c>
      <c r="F73" s="2">
        <v>0.2020207941532135</v>
      </c>
      <c r="G73" s="3"/>
      <c r="H73" s="3">
        <v>282.8762512207031</v>
      </c>
      <c r="I73" s="3">
        <v>759.6771240234375</v>
      </c>
      <c r="J73" s="3">
        <f>BAU!H73-H73</f>
        <v>0</v>
      </c>
      <c r="K73" s="3">
        <f>BAU!I73-I73</f>
        <v>0</v>
      </c>
    </row>
    <row r="74" spans="1:11" ht="12">
      <c r="A74" s="1">
        <v>1963</v>
      </c>
      <c r="B74" s="2">
        <v>16.381633758544922</v>
      </c>
      <c r="C74" s="2">
        <v>23.311466217041016</v>
      </c>
      <c r="D74" s="2">
        <v>321.2691955566406</v>
      </c>
      <c r="E74" s="2">
        <v>297.44805908203125</v>
      </c>
      <c r="F74" s="2">
        <v>0.20433379709720612</v>
      </c>
      <c r="G74" s="3"/>
      <c r="H74" s="3">
        <v>293.4737548828125</v>
      </c>
      <c r="I74" s="3">
        <v>782.4312744140625</v>
      </c>
      <c r="J74" s="3">
        <f>BAU!H74-H74</f>
        <v>0</v>
      </c>
      <c r="K74" s="3">
        <f>BAU!I74-I74</f>
        <v>0</v>
      </c>
    </row>
    <row r="75" spans="1:11" ht="12">
      <c r="A75" s="1">
        <v>1964</v>
      </c>
      <c r="B75" s="2">
        <v>16.949344635009766</v>
      </c>
      <c r="C75" s="2">
        <v>24.118427276611328</v>
      </c>
      <c r="D75" s="2">
        <v>322.2652282714844</v>
      </c>
      <c r="E75" s="2">
        <v>297.86224365234375</v>
      </c>
      <c r="F75" s="2">
        <v>0.20684273540973663</v>
      </c>
      <c r="G75" s="3"/>
      <c r="H75" s="3">
        <v>304.6427001953125</v>
      </c>
      <c r="I75" s="3">
        <v>806.0453491210938</v>
      </c>
      <c r="J75" s="3">
        <f>BAU!H75-H75</f>
        <v>0</v>
      </c>
      <c r="K75" s="3">
        <f>BAU!I75-I75</f>
        <v>0</v>
      </c>
    </row>
    <row r="76" spans="1:11" ht="12">
      <c r="A76" s="1">
        <v>1965</v>
      </c>
      <c r="B76" s="2">
        <v>17.50479507446289</v>
      </c>
      <c r="C76" s="2">
        <v>24.902315139770508</v>
      </c>
      <c r="D76" s="2">
        <v>323.3003234863281</v>
      </c>
      <c r="E76" s="2">
        <v>298.3492126464844</v>
      </c>
      <c r="F76" s="2">
        <v>0.20962747931480408</v>
      </c>
      <c r="G76" s="3"/>
      <c r="H76" s="3">
        <v>316.3223571777344</v>
      </c>
      <c r="I76" s="3">
        <v>830.457763671875</v>
      </c>
      <c r="J76" s="3">
        <f>BAU!H76-H76</f>
        <v>0</v>
      </c>
      <c r="K76" s="3">
        <f>BAU!I76-I76</f>
        <v>0</v>
      </c>
    </row>
    <row r="77" spans="1:11" ht="12">
      <c r="A77" s="1">
        <v>1966</v>
      </c>
      <c r="B77" s="2">
        <v>18.126361846923828</v>
      </c>
      <c r="C77" s="2">
        <v>25.74906349182129</v>
      </c>
      <c r="D77" s="2">
        <v>324.375732421875</v>
      </c>
      <c r="E77" s="2">
        <v>299.0440368652344</v>
      </c>
      <c r="F77" s="2">
        <v>0.21281540393829346</v>
      </c>
      <c r="G77" s="3"/>
      <c r="H77" s="3">
        <v>328.49383544921875</v>
      </c>
      <c r="I77" s="3">
        <v>855.6776123046875</v>
      </c>
      <c r="J77" s="3">
        <f>BAU!H77-H77</f>
        <v>0</v>
      </c>
      <c r="K77" s="3">
        <f>BAU!I77-I77</f>
        <v>0</v>
      </c>
    </row>
    <row r="78" spans="1:11" ht="12">
      <c r="A78" s="1">
        <v>1967</v>
      </c>
      <c r="B78" s="2">
        <v>18.49463653564453</v>
      </c>
      <c r="C78" s="2">
        <v>26.325218200683594</v>
      </c>
      <c r="D78" s="2">
        <v>325.48333740234375</v>
      </c>
      <c r="E78" s="2">
        <v>299.7824401855469</v>
      </c>
      <c r="F78" s="2">
        <v>0.2165478765964508</v>
      </c>
      <c r="G78" s="3"/>
      <c r="H78" s="3">
        <v>341.1050720214844</v>
      </c>
      <c r="I78" s="3">
        <v>881.6427001953125</v>
      </c>
      <c r="J78" s="3">
        <f>BAU!H78-H78</f>
        <v>0</v>
      </c>
      <c r="K78" s="3">
        <f>BAU!I78-I78</f>
        <v>0</v>
      </c>
    </row>
    <row r="79" spans="1:11" ht="12">
      <c r="A79" s="1">
        <v>1968</v>
      </c>
      <c r="B79" s="2">
        <v>18.952390670776367</v>
      </c>
      <c r="C79" s="2">
        <v>27.023290634155273</v>
      </c>
      <c r="D79" s="2">
        <v>326.6082458496094</v>
      </c>
      <c r="E79" s="2">
        <v>300.5714111328125</v>
      </c>
      <c r="F79" s="2">
        <v>0.22080573439598083</v>
      </c>
      <c r="G79" s="3"/>
      <c r="H79" s="3">
        <v>354.1961975097656</v>
      </c>
      <c r="I79" s="3">
        <v>908.229736328125</v>
      </c>
      <c r="J79" s="3">
        <f>BAU!H79-H79</f>
        <v>0</v>
      </c>
      <c r="K79" s="3">
        <f>BAU!I79-I79</f>
        <v>0</v>
      </c>
    </row>
    <row r="80" spans="1:11" ht="12">
      <c r="A80" s="1">
        <v>1969</v>
      </c>
      <c r="B80" s="2">
        <v>19.870683670043945</v>
      </c>
      <c r="C80" s="2">
        <v>28.199203491210938</v>
      </c>
      <c r="D80" s="2">
        <v>327.77960205078125</v>
      </c>
      <c r="E80" s="2">
        <v>301.44354248046875</v>
      </c>
      <c r="F80" s="2">
        <v>0.22559693455696106</v>
      </c>
      <c r="G80" s="3"/>
      <c r="H80" s="3">
        <v>368.06640625</v>
      </c>
      <c r="I80" s="3">
        <v>935.6939697265625</v>
      </c>
      <c r="J80" s="3">
        <f>BAU!H80-H80</f>
        <v>0</v>
      </c>
      <c r="K80" s="3">
        <f>BAU!I80-I80</f>
        <v>0</v>
      </c>
    </row>
    <row r="81" spans="1:11" ht="12">
      <c r="A81" s="1">
        <v>1970</v>
      </c>
      <c r="B81" s="2">
        <v>20.347307205200195</v>
      </c>
      <c r="C81" s="2">
        <v>28.922630310058594</v>
      </c>
      <c r="D81" s="2">
        <v>329.009033203125</v>
      </c>
      <c r="E81" s="2">
        <v>302.5460205078125</v>
      </c>
      <c r="F81" s="2">
        <v>0.2310444712638855</v>
      </c>
      <c r="G81" s="3"/>
      <c r="H81" s="3">
        <v>382.7369079589844</v>
      </c>
      <c r="I81" s="3">
        <v>964.1644897460938</v>
      </c>
      <c r="J81" s="3">
        <f>BAU!H81-H81</f>
        <v>0</v>
      </c>
      <c r="K81" s="3">
        <f>BAU!I81-I81</f>
        <v>0</v>
      </c>
    </row>
    <row r="82" spans="1:11" ht="12">
      <c r="A82" s="1">
        <v>1971</v>
      </c>
      <c r="B82" s="2">
        <v>20.376312255859375</v>
      </c>
      <c r="C82" s="2">
        <v>29.06039047241211</v>
      </c>
      <c r="D82" s="2">
        <v>330.240234375</v>
      </c>
      <c r="E82" s="2">
        <v>304.1017761230469</v>
      </c>
      <c r="F82" s="2">
        <v>0.23747430741786957</v>
      </c>
      <c r="G82" s="3"/>
      <c r="H82" s="3">
        <v>398.0191650390625</v>
      </c>
      <c r="I82" s="3">
        <v>993.1387329101562</v>
      </c>
      <c r="J82" s="3">
        <f>BAU!H82-H82</f>
        <v>0</v>
      </c>
      <c r="K82" s="3">
        <f>BAU!I82-I82</f>
        <v>0</v>
      </c>
    </row>
    <row r="83" spans="1:11" ht="12">
      <c r="A83" s="1">
        <v>1972</v>
      </c>
      <c r="B83" s="2">
        <v>20.93147087097168</v>
      </c>
      <c r="C83" s="2">
        <v>29.781259536743164</v>
      </c>
      <c r="D83" s="2">
        <v>331.4674377441406</v>
      </c>
      <c r="E83" s="2">
        <v>305.72705078125</v>
      </c>
      <c r="F83" s="2">
        <v>0.24512943625450134</v>
      </c>
      <c r="G83" s="3"/>
      <c r="H83" s="3">
        <v>413.90423583984375</v>
      </c>
      <c r="I83" s="3">
        <v>1022.469482421875</v>
      </c>
      <c r="J83" s="3">
        <f>BAU!H83-H83</f>
        <v>0</v>
      </c>
      <c r="K83" s="3">
        <f>BAU!I83-I83</f>
        <v>0</v>
      </c>
    </row>
    <row r="84" spans="1:11" ht="12">
      <c r="A84" s="1">
        <v>1973</v>
      </c>
      <c r="B84" s="2">
        <v>21.707191467285156</v>
      </c>
      <c r="C84" s="2">
        <v>30.832555770874023</v>
      </c>
      <c r="D84" s="2">
        <v>332.74267578125</v>
      </c>
      <c r="E84" s="2">
        <v>307.5725402832031</v>
      </c>
      <c r="F84" s="2">
        <v>0.254006564617157</v>
      </c>
      <c r="G84" s="3"/>
      <c r="H84" s="3">
        <v>430.51239013671875</v>
      </c>
      <c r="I84" s="3">
        <v>1052.64501953125</v>
      </c>
      <c r="J84" s="3">
        <f>BAU!H84-H84</f>
        <v>0</v>
      </c>
      <c r="K84" s="3">
        <f>BAU!I84-I84</f>
        <v>0</v>
      </c>
    </row>
    <row r="85" spans="1:11" ht="12">
      <c r="A85" s="1">
        <v>1974</v>
      </c>
      <c r="B85" s="2">
        <v>21.651634216308594</v>
      </c>
      <c r="C85" s="2">
        <v>30.87042999267578</v>
      </c>
      <c r="D85" s="2">
        <v>334.040771484375</v>
      </c>
      <c r="E85" s="2">
        <v>309.7879943847656</v>
      </c>
      <c r="F85" s="2">
        <v>0.26431047916412354</v>
      </c>
      <c r="G85" s="3"/>
      <c r="H85" s="3">
        <v>447.6131286621094</v>
      </c>
      <c r="I85" s="3">
        <v>1083.49169921875</v>
      </c>
      <c r="J85" s="3">
        <f>BAU!H85-H85</f>
        <v>0</v>
      </c>
      <c r="K85" s="3">
        <f>BAU!I85-I85</f>
        <v>0</v>
      </c>
    </row>
    <row r="86" spans="1:11" ht="12">
      <c r="A86" s="1">
        <v>1975</v>
      </c>
      <c r="B86" s="2">
        <v>21.600479125976562</v>
      </c>
      <c r="C86" s="2">
        <v>30.94598388671875</v>
      </c>
      <c r="D86" s="2">
        <v>335.30059814453125</v>
      </c>
      <c r="E86" s="2">
        <v>312.1191101074219</v>
      </c>
      <c r="F86" s="2">
        <v>0.2761681079864502</v>
      </c>
      <c r="G86" s="3"/>
      <c r="H86" s="3">
        <v>464.6590881347656</v>
      </c>
      <c r="I86" s="3">
        <v>1114.3905029296875</v>
      </c>
      <c r="J86" s="3">
        <f>BAU!H86-H86</f>
        <v>0</v>
      </c>
      <c r="K86" s="3">
        <f>BAU!I86-I86</f>
        <v>0</v>
      </c>
    </row>
    <row r="87" spans="1:11" ht="12">
      <c r="A87" s="1">
        <v>1976</v>
      </c>
      <c r="B87" s="2">
        <v>22.91116714477539</v>
      </c>
      <c r="C87" s="2">
        <v>32.51396942138672</v>
      </c>
      <c r="D87" s="2">
        <v>336.5919494628906</v>
      </c>
      <c r="E87" s="2">
        <v>314.57220458984375</v>
      </c>
      <c r="F87" s="2">
        <v>0.2894817590713501</v>
      </c>
      <c r="G87" s="3"/>
      <c r="H87" s="3">
        <v>482.0935363769531</v>
      </c>
      <c r="I87" s="3">
        <v>1145.9244384765625</v>
      </c>
      <c r="J87" s="3">
        <f>BAU!H87-H87</f>
        <v>0</v>
      </c>
      <c r="K87" s="3">
        <f>BAU!I87-I87</f>
        <v>0</v>
      </c>
    </row>
    <row r="88" spans="1:11" ht="12">
      <c r="A88" s="1">
        <v>1977</v>
      </c>
      <c r="B88" s="2">
        <v>23.33003044128418</v>
      </c>
      <c r="C88" s="2">
        <v>33.06878662109375</v>
      </c>
      <c r="D88" s="2">
        <v>337.9728088378906</v>
      </c>
      <c r="E88" s="2">
        <v>317.1681213378906</v>
      </c>
      <c r="F88" s="2">
        <v>0.30423983931541443</v>
      </c>
      <c r="G88" s="3"/>
      <c r="H88" s="3">
        <v>500.34625244140625</v>
      </c>
      <c r="I88" s="3">
        <v>1178.646484375</v>
      </c>
      <c r="J88" s="3">
        <f>BAU!H88-H88</f>
        <v>0</v>
      </c>
      <c r="K88" s="3">
        <f>BAU!I88-I88</f>
        <v>0</v>
      </c>
    </row>
    <row r="89" spans="1:11" ht="12">
      <c r="A89" s="1">
        <v>1978</v>
      </c>
      <c r="B89" s="2">
        <v>24.11517906188965</v>
      </c>
      <c r="C89" s="2">
        <v>34.05060958862305</v>
      </c>
      <c r="D89" s="2">
        <v>339.38818359375</v>
      </c>
      <c r="E89" s="2">
        <v>319.81158447265625</v>
      </c>
      <c r="F89" s="2">
        <v>0.32033678889274597</v>
      </c>
      <c r="G89" s="3"/>
      <c r="H89" s="3">
        <v>519.1529541015625</v>
      </c>
      <c r="I89" s="3">
        <v>1212.08349609375</v>
      </c>
      <c r="J89" s="3">
        <f>BAU!H89-H89</f>
        <v>0</v>
      </c>
      <c r="K89" s="3">
        <f>BAU!I89-I89</f>
        <v>0</v>
      </c>
    </row>
    <row r="90" spans="1:11" ht="12">
      <c r="A90" s="1">
        <v>1979</v>
      </c>
      <c r="B90" s="2">
        <v>24.52773094177246</v>
      </c>
      <c r="C90" s="2">
        <v>34.6272087097168</v>
      </c>
      <c r="D90" s="2">
        <v>340.8483581542969</v>
      </c>
      <c r="E90" s="2">
        <v>322.482666015625</v>
      </c>
      <c r="F90" s="2">
        <v>0.3376307487487793</v>
      </c>
      <c r="G90" s="3"/>
      <c r="H90" s="3">
        <v>538.652099609375</v>
      </c>
      <c r="I90" s="3">
        <v>1246.350341796875</v>
      </c>
      <c r="J90" s="3">
        <f>BAU!H90-H90</f>
        <v>0</v>
      </c>
      <c r="K90" s="3">
        <f>BAU!I90-I90</f>
        <v>0</v>
      </c>
    </row>
    <row r="91" spans="1:11" ht="12">
      <c r="A91" s="1">
        <v>1980</v>
      </c>
      <c r="B91" s="2">
        <v>24.248931884765625</v>
      </c>
      <c r="C91" s="2">
        <v>34.43193817138672</v>
      </c>
      <c r="D91" s="2">
        <v>342.2919006347656</v>
      </c>
      <c r="E91" s="2">
        <v>325.06787109375</v>
      </c>
      <c r="F91" s="2">
        <v>0.3559230864048004</v>
      </c>
      <c r="G91" s="3"/>
      <c r="H91" s="3">
        <v>558.4290161132812</v>
      </c>
      <c r="I91" s="3">
        <v>1280.904296875</v>
      </c>
      <c r="J91" s="3">
        <f>BAU!H91-H91</f>
        <v>0</v>
      </c>
      <c r="K91" s="3">
        <f>BAU!I91-I91</f>
        <v>0</v>
      </c>
    </row>
    <row r="92" spans="1:11" ht="12">
      <c r="A92" s="1">
        <v>1981</v>
      </c>
      <c r="B92" s="2">
        <v>23.857040405273438</v>
      </c>
      <c r="C92" s="2">
        <v>34.06709671020508</v>
      </c>
      <c r="D92" s="2">
        <v>343.66595458984375</v>
      </c>
      <c r="E92" s="2">
        <v>327.4905090332031</v>
      </c>
      <c r="F92" s="2">
        <v>0.37490764260292053</v>
      </c>
      <c r="G92" s="3"/>
      <c r="H92" s="3">
        <v>577.9526977539062</v>
      </c>
      <c r="I92" s="3">
        <v>1315.199462890625</v>
      </c>
      <c r="J92" s="3">
        <f>BAU!H92-H92</f>
        <v>0</v>
      </c>
      <c r="K92" s="3">
        <f>BAU!I92-I92</f>
        <v>0</v>
      </c>
    </row>
    <row r="93" spans="1:11" ht="12">
      <c r="A93" s="1">
        <v>1982</v>
      </c>
      <c r="B93" s="2">
        <v>24.468372344970703</v>
      </c>
      <c r="C93" s="2">
        <v>34.7994499206543</v>
      </c>
      <c r="D93" s="2">
        <v>345.0165710449219</v>
      </c>
      <c r="E93" s="2">
        <v>329.76287841796875</v>
      </c>
      <c r="F93" s="2">
        <v>0.39426371455192566</v>
      </c>
      <c r="G93" s="3"/>
      <c r="H93" s="3">
        <v>597.1314697265625</v>
      </c>
      <c r="I93" s="3">
        <v>1349.5411376953125</v>
      </c>
      <c r="J93" s="3">
        <f>BAU!H93-H93</f>
        <v>0</v>
      </c>
      <c r="K93" s="3">
        <f>BAU!I93-I93</f>
        <v>0</v>
      </c>
    </row>
    <row r="94" spans="1:11" ht="12">
      <c r="A94" s="1">
        <v>1983</v>
      </c>
      <c r="B94" s="2">
        <v>24.83561897277832</v>
      </c>
      <c r="C94" s="2">
        <v>35.26937484741211</v>
      </c>
      <c r="D94" s="2">
        <v>346.40948486328125</v>
      </c>
      <c r="E94" s="2">
        <v>332.1213684082031</v>
      </c>
      <c r="F94" s="2">
        <v>0.4138721823692322</v>
      </c>
      <c r="G94" s="3"/>
      <c r="H94" s="3">
        <v>616.3046875</v>
      </c>
      <c r="I94" s="3">
        <v>1384.516845703125</v>
      </c>
      <c r="J94" s="3">
        <f>BAU!H94-H94</f>
        <v>0</v>
      </c>
      <c r="K94" s="3">
        <f>BAU!I94-I94</f>
        <v>0</v>
      </c>
    </row>
    <row r="95" spans="1:11" ht="12">
      <c r="A95" s="1">
        <v>1984</v>
      </c>
      <c r="B95" s="2">
        <v>25.584325790405273</v>
      </c>
      <c r="C95" s="2">
        <v>36.207733154296875</v>
      </c>
      <c r="D95" s="2">
        <v>347.84136962890625</v>
      </c>
      <c r="E95" s="2">
        <v>334.68084716796875</v>
      </c>
      <c r="F95" s="2">
        <v>0.4338260889053345</v>
      </c>
      <c r="G95" s="3"/>
      <c r="H95" s="3">
        <v>635.80908203125</v>
      </c>
      <c r="I95" s="3">
        <v>1420.1380615234375</v>
      </c>
      <c r="J95" s="3">
        <f>BAU!H95-H95</f>
        <v>0</v>
      </c>
      <c r="K95" s="3">
        <f>BAU!I95-I95</f>
        <v>0</v>
      </c>
    </row>
    <row r="96" spans="1:11" ht="12">
      <c r="A96" s="1">
        <v>1985</v>
      </c>
      <c r="B96" s="2">
        <v>26.369884490966797</v>
      </c>
      <c r="C96" s="2">
        <v>37.15658187866211</v>
      </c>
      <c r="D96" s="2">
        <v>349.3411560058594</v>
      </c>
      <c r="E96" s="2">
        <v>337.4798278808594</v>
      </c>
      <c r="F96" s="2">
        <v>0.45432141423225403</v>
      </c>
      <c r="G96" s="3"/>
      <c r="H96" s="3">
        <v>655.9340209960938</v>
      </c>
      <c r="I96" s="3">
        <v>1456.70166015625</v>
      </c>
      <c r="J96" s="3">
        <f>BAU!H96-H96</f>
        <v>0</v>
      </c>
      <c r="K96" s="3">
        <f>BAU!I96-I96</f>
        <v>0</v>
      </c>
    </row>
    <row r="97" spans="1:11" ht="12">
      <c r="A97" s="1">
        <v>1986</v>
      </c>
      <c r="B97" s="2">
        <v>26.665565490722656</v>
      </c>
      <c r="C97" s="2">
        <v>37.583045959472656</v>
      </c>
      <c r="D97" s="2">
        <v>350.88507080078125</v>
      </c>
      <c r="E97" s="2">
        <v>340.32354736328125</v>
      </c>
      <c r="F97" s="2">
        <v>0.4754651188850403</v>
      </c>
      <c r="G97" s="3"/>
      <c r="H97" s="3">
        <v>676.5843505859375</v>
      </c>
      <c r="I97" s="3">
        <v>1494.01806640625</v>
      </c>
      <c r="J97" s="3">
        <f>BAU!H97-H97</f>
        <v>0</v>
      </c>
      <c r="K97" s="3">
        <f>BAU!I97-I97</f>
        <v>0</v>
      </c>
    </row>
    <row r="98" spans="1:11" ht="12">
      <c r="A98" s="1">
        <v>1987</v>
      </c>
      <c r="B98" s="2">
        <v>27.350067138671875</v>
      </c>
      <c r="C98" s="2">
        <v>38.43398666381836</v>
      </c>
      <c r="D98" s="2">
        <v>352.453857421875</v>
      </c>
      <c r="E98" s="2">
        <v>343.41571044921875</v>
      </c>
      <c r="F98" s="2">
        <v>0.4972758889198303</v>
      </c>
      <c r="G98" s="3"/>
      <c r="H98" s="3">
        <v>697.62109375</v>
      </c>
      <c r="I98" s="3">
        <v>1531.9202880859375</v>
      </c>
      <c r="J98" s="3">
        <f>BAU!H98-H98</f>
        <v>0</v>
      </c>
      <c r="K98" s="3">
        <f>BAU!I98-I98</f>
        <v>0</v>
      </c>
    </row>
    <row r="99" spans="1:11" ht="12">
      <c r="A99" s="1">
        <v>1988</v>
      </c>
      <c r="B99" s="2">
        <v>28.236127853393555</v>
      </c>
      <c r="C99" s="2">
        <v>39.495426177978516</v>
      </c>
      <c r="D99" s="2">
        <v>354.086669921875</v>
      </c>
      <c r="E99" s="2">
        <v>346.5819396972656</v>
      </c>
      <c r="F99" s="2">
        <v>0.5198497176170349</v>
      </c>
      <c r="G99" s="3"/>
      <c r="H99" s="3">
        <v>719.3565063476562</v>
      </c>
      <c r="I99" s="3">
        <v>1570.7523193359375</v>
      </c>
      <c r="J99" s="3">
        <f>BAU!H99-H99</f>
        <v>0</v>
      </c>
      <c r="K99" s="3">
        <f>BAU!I99-I99</f>
        <v>0</v>
      </c>
    </row>
    <row r="100" spans="1:11" ht="12">
      <c r="A100" s="1">
        <v>1989</v>
      </c>
      <c r="B100" s="2">
        <v>28.564697265625</v>
      </c>
      <c r="C100" s="2">
        <v>39.94215774536133</v>
      </c>
      <c r="D100" s="2">
        <v>355.76959228515625</v>
      </c>
      <c r="E100" s="2">
        <v>349.7741394042969</v>
      </c>
      <c r="F100" s="2">
        <v>0.5431298613548279</v>
      </c>
      <c r="G100" s="3"/>
      <c r="H100" s="3">
        <v>741.6956787109375</v>
      </c>
      <c r="I100" s="3">
        <v>1610.415283203125</v>
      </c>
      <c r="J100" s="3">
        <f>BAU!H100-H100</f>
        <v>0</v>
      </c>
      <c r="K100" s="3">
        <f>BAU!I100-I100</f>
        <v>0</v>
      </c>
    </row>
    <row r="101" spans="1:11" ht="12">
      <c r="A101" s="1">
        <v>1990</v>
      </c>
      <c r="B101" s="2">
        <v>28.371902465820312</v>
      </c>
      <c r="C101" s="2">
        <v>40.01539611816406</v>
      </c>
      <c r="D101" s="2">
        <v>357.43511962890625</v>
      </c>
      <c r="E101" s="2">
        <v>352.9674987792969</v>
      </c>
      <c r="F101" s="2">
        <v>0.5669989585876465</v>
      </c>
      <c r="G101" s="3"/>
      <c r="H101" s="3">
        <v>764.1536865234375</v>
      </c>
      <c r="I101" s="3">
        <v>1650.3848876953125</v>
      </c>
      <c r="J101" s="3">
        <f>BAU!H101-H101</f>
        <v>0</v>
      </c>
      <c r="K101" s="3">
        <f>BAU!I101-I101</f>
        <v>0</v>
      </c>
    </row>
    <row r="102" spans="1:11" ht="12">
      <c r="A102" s="1">
        <v>1991</v>
      </c>
      <c r="B102" s="2">
        <v>28.257965087890625</v>
      </c>
      <c r="C102" s="2">
        <v>39.925140380859375</v>
      </c>
      <c r="D102" s="2">
        <v>359.0520324707031</v>
      </c>
      <c r="E102" s="2">
        <v>356.0638122558594</v>
      </c>
      <c r="F102" s="2">
        <v>0.5913193821907043</v>
      </c>
      <c r="G102" s="3"/>
      <c r="H102" s="3">
        <v>786.3600463867188</v>
      </c>
      <c r="I102" s="3">
        <v>1690.366455078125</v>
      </c>
      <c r="J102" s="3">
        <f>BAU!H102-H102</f>
        <v>0</v>
      </c>
      <c r="K102" s="3">
        <f>BAU!I102-I102</f>
        <v>0</v>
      </c>
    </row>
    <row r="103" spans="1:11" ht="12">
      <c r="A103" s="1">
        <v>1992</v>
      </c>
      <c r="B103" s="2">
        <v>27.38344383239746</v>
      </c>
      <c r="C103" s="2">
        <v>39.074302673339844</v>
      </c>
      <c r="D103" s="2">
        <v>360.5958251953125</v>
      </c>
      <c r="E103" s="2">
        <v>358.9596252441406</v>
      </c>
      <c r="F103" s="2">
        <v>0.6158486604690552</v>
      </c>
      <c r="G103" s="3"/>
      <c r="H103" s="3">
        <v>808.1575927734375</v>
      </c>
      <c r="I103" s="3">
        <v>1729.9725341796875</v>
      </c>
      <c r="J103" s="3">
        <f>BAU!H103-H103</f>
        <v>0</v>
      </c>
      <c r="K103" s="3">
        <f>BAU!I103-I103</f>
        <v>0</v>
      </c>
    </row>
    <row r="104" spans="1:11" ht="12">
      <c r="A104" s="1">
        <v>1993</v>
      </c>
      <c r="B104" s="2">
        <v>27.62477684020996</v>
      </c>
      <c r="C104" s="2">
        <v>39.339317321777344</v>
      </c>
      <c r="D104" s="2">
        <v>362.0682067871094</v>
      </c>
      <c r="E104" s="2">
        <v>361.6905517578125</v>
      </c>
      <c r="F104" s="2">
        <v>0.6403064727783203</v>
      </c>
      <c r="G104" s="3"/>
      <c r="H104" s="3">
        <v>829.7614135742188</v>
      </c>
      <c r="I104" s="3">
        <v>1769.146240234375</v>
      </c>
      <c r="J104" s="3">
        <f>BAU!H104-H104</f>
        <v>0</v>
      </c>
      <c r="K104" s="3">
        <f>BAU!I104-I104</f>
        <v>0</v>
      </c>
    </row>
    <row r="105" spans="1:11" ht="12">
      <c r="A105" s="1">
        <v>1994</v>
      </c>
      <c r="B105" s="2">
        <v>27.678430557250977</v>
      </c>
      <c r="C105" s="2">
        <v>39.41665267944336</v>
      </c>
      <c r="D105" s="2">
        <v>363.54949951171875</v>
      </c>
      <c r="E105" s="2">
        <v>364.220703125</v>
      </c>
      <c r="F105" s="2">
        <v>0.6645001769065857</v>
      </c>
      <c r="G105" s="3"/>
      <c r="H105" s="3">
        <v>851.580322265625</v>
      </c>
      <c r="I105" s="3">
        <v>1808.5145263671875</v>
      </c>
      <c r="J105" s="3">
        <f>BAU!H105-H105</f>
        <v>0</v>
      </c>
      <c r="K105" s="3">
        <f>BAU!I105-I105</f>
        <v>0</v>
      </c>
    </row>
    <row r="106" spans="1:11" ht="12">
      <c r="A106" s="1">
        <v>1995</v>
      </c>
      <c r="B106" s="2">
        <v>27.9321231842041</v>
      </c>
      <c r="C106" s="2">
        <v>39.6967658996582</v>
      </c>
      <c r="D106" s="2">
        <v>365.0335998535156</v>
      </c>
      <c r="E106" s="2">
        <v>366.6854553222656</v>
      </c>
      <c r="F106" s="2">
        <v>0.6882795095443726</v>
      </c>
      <c r="G106" s="3"/>
      <c r="H106" s="3">
        <v>873.583740234375</v>
      </c>
      <c r="I106" s="3">
        <v>1848.0362548828125</v>
      </c>
      <c r="J106" s="3">
        <f>BAU!H106-H106</f>
        <v>0</v>
      </c>
      <c r="K106" s="3">
        <f>BAU!I106-I106</f>
        <v>0</v>
      </c>
    </row>
    <row r="107" spans="1:11" ht="12">
      <c r="A107" s="1">
        <v>1996</v>
      </c>
      <c r="B107" s="2">
        <v>28.49698829650879</v>
      </c>
      <c r="C107" s="2">
        <v>40.29072952270508</v>
      </c>
      <c r="D107" s="2">
        <v>366.5505065917969</v>
      </c>
      <c r="E107" s="2">
        <v>369.1606140136719</v>
      </c>
      <c r="F107" s="2">
        <v>0.7116432189941406</v>
      </c>
      <c r="G107" s="3"/>
      <c r="H107" s="3">
        <v>896.0432739257812</v>
      </c>
      <c r="I107" s="3">
        <v>1887.9556884765625</v>
      </c>
      <c r="J107" s="3">
        <f>BAU!H107-H107</f>
        <v>0</v>
      </c>
      <c r="K107" s="3">
        <f>BAU!I107-I107</f>
        <v>0</v>
      </c>
    </row>
    <row r="108" spans="1:11" ht="12">
      <c r="A108" s="1">
        <v>1997</v>
      </c>
      <c r="B108" s="2">
        <v>28.40552520751953</v>
      </c>
      <c r="C108" s="2">
        <v>40.22836685180664</v>
      </c>
      <c r="D108" s="2">
        <v>368.0908508300781</v>
      </c>
      <c r="E108" s="2">
        <v>371.5795593261719</v>
      </c>
      <c r="F108" s="2">
        <v>0.7346249222755432</v>
      </c>
      <c r="G108" s="3"/>
      <c r="H108" s="3">
        <v>918.9461059570312</v>
      </c>
      <c r="I108" s="3">
        <v>1928.2230224609375</v>
      </c>
      <c r="J108" s="3">
        <f>BAU!H108-H108</f>
        <v>0</v>
      </c>
      <c r="K108" s="3">
        <f>BAU!I108-I108</f>
        <v>0</v>
      </c>
    </row>
    <row r="109" spans="1:11" ht="12">
      <c r="A109" s="1">
        <v>1998</v>
      </c>
      <c r="B109" s="2">
        <v>27.964662551879883</v>
      </c>
      <c r="C109" s="2">
        <v>39.81660079956055</v>
      </c>
      <c r="D109" s="2">
        <v>369.5880432128906</v>
      </c>
      <c r="E109" s="2">
        <v>373.8978576660156</v>
      </c>
      <c r="F109" s="2">
        <v>0.7571779489517212</v>
      </c>
      <c r="G109" s="3"/>
      <c r="H109" s="3">
        <v>941.7230834960938</v>
      </c>
      <c r="I109" s="3">
        <v>1968.2969970703125</v>
      </c>
      <c r="J109" s="3">
        <f>BAU!H109-H109</f>
        <v>0</v>
      </c>
      <c r="K109" s="3">
        <f>BAU!I109-I109</f>
        <v>0</v>
      </c>
    </row>
    <row r="110" spans="1:11" ht="12">
      <c r="A110" s="1">
        <v>1999</v>
      </c>
      <c r="B110" s="2">
        <v>28.18277931213379</v>
      </c>
      <c r="C110" s="2">
        <v>40.06381607055664</v>
      </c>
      <c r="D110" s="2">
        <v>371.05126953125</v>
      </c>
      <c r="E110" s="2">
        <v>376.19940185546875</v>
      </c>
      <c r="F110" s="2">
        <v>0.7792617082595825</v>
      </c>
      <c r="G110" s="3"/>
      <c r="H110" s="3">
        <v>964.36767578125</v>
      </c>
      <c r="I110" s="3">
        <v>2008.206298828125</v>
      </c>
      <c r="J110" s="3">
        <f>BAU!H110-H110</f>
        <v>0</v>
      </c>
      <c r="K110" s="3">
        <f>BAU!I110-I110</f>
        <v>0</v>
      </c>
    </row>
    <row r="111" spans="1:11" ht="12">
      <c r="A111" s="1">
        <v>2000</v>
      </c>
      <c r="B111" s="2">
        <v>28.79433250427246</v>
      </c>
      <c r="C111" s="2">
        <v>40.704471588134766</v>
      </c>
      <c r="D111" s="2">
        <v>372.55133056640625</v>
      </c>
      <c r="E111" s="2">
        <v>378.31622314453125</v>
      </c>
      <c r="F111" s="2">
        <v>0.8008435368537903</v>
      </c>
      <c r="G111" s="2">
        <v>0</v>
      </c>
      <c r="H111" s="3">
        <v>987.5192260742188</v>
      </c>
      <c r="I111" s="3">
        <v>2048.51025390625</v>
      </c>
      <c r="J111" s="3">
        <f>BAU!H111-H111</f>
        <v>0</v>
      </c>
      <c r="K111" s="3">
        <f>BAU!I111-I111</f>
        <v>0</v>
      </c>
    </row>
    <row r="112" spans="1:11" ht="12">
      <c r="A112" s="1">
        <v>2001</v>
      </c>
      <c r="B112" s="2">
        <v>28.957107543945312</v>
      </c>
      <c r="C112" s="2">
        <v>41.041934967041016</v>
      </c>
      <c r="D112" s="2">
        <v>374.09381103515625</v>
      </c>
      <c r="E112" s="2">
        <v>380.1793518066406</v>
      </c>
      <c r="F112" s="2">
        <v>0.8217622637748718</v>
      </c>
      <c r="G112" s="2">
        <v>3.854753017425537</v>
      </c>
      <c r="H112" s="3">
        <v>1011.2380981445312</v>
      </c>
      <c r="I112" s="3">
        <v>2089.34130859375</v>
      </c>
      <c r="J112" s="3">
        <f>BAU!H112-H112</f>
        <v>0</v>
      </c>
      <c r="K112" s="3">
        <f>BAU!I112-I112</f>
        <v>0</v>
      </c>
    </row>
    <row r="113" spans="1:11" ht="12">
      <c r="A113" s="1">
        <v>2002</v>
      </c>
      <c r="B113" s="2">
        <v>29.887033462524414</v>
      </c>
      <c r="C113" s="2">
        <v>42.14655303955078</v>
      </c>
      <c r="D113" s="2">
        <v>375.6788635253906</v>
      </c>
      <c r="E113" s="2">
        <v>382.01605224609375</v>
      </c>
      <c r="F113" s="2">
        <v>0.841914176940918</v>
      </c>
      <c r="G113" s="2">
        <v>7.779636383056641</v>
      </c>
      <c r="H113" s="3">
        <v>1035.2821044921875</v>
      </c>
      <c r="I113" s="3">
        <v>2130.797607421875</v>
      </c>
      <c r="J113" s="3">
        <f>BAU!H113-H113</f>
        <v>0</v>
      </c>
      <c r="K113" s="3">
        <f>BAU!I113-I113</f>
        <v>0</v>
      </c>
    </row>
    <row r="114" spans="1:11" ht="12">
      <c r="A114" s="1">
        <v>2003</v>
      </c>
      <c r="B114" s="2">
        <v>30.993297576904297</v>
      </c>
      <c r="C114" s="2">
        <v>43.42750549316406</v>
      </c>
      <c r="D114" s="2">
        <v>377.3709411621094</v>
      </c>
      <c r="E114" s="2">
        <v>383.9322814941406</v>
      </c>
      <c r="F114" s="2">
        <v>0.8614151477813721</v>
      </c>
      <c r="G114" s="2">
        <v>11.772160530090332</v>
      </c>
      <c r="H114" s="3">
        <v>1060.0250244140625</v>
      </c>
      <c r="I114" s="3">
        <v>2173.424560546875</v>
      </c>
      <c r="J114" s="3">
        <f>BAU!H114-H114</f>
        <v>0</v>
      </c>
      <c r="K114" s="3">
        <f>BAU!I114-I114</f>
        <v>0</v>
      </c>
    </row>
    <row r="115" spans="1:11" ht="12">
      <c r="A115" s="1">
        <v>2004</v>
      </c>
      <c r="B115" s="2">
        <v>32.33373260498047</v>
      </c>
      <c r="C115" s="2">
        <v>44.942630767822266</v>
      </c>
      <c r="D115" s="2">
        <v>379.18817138671875</v>
      </c>
      <c r="E115" s="2">
        <v>386.0457763671875</v>
      </c>
      <c r="F115" s="2">
        <v>0.8804716467857361</v>
      </c>
      <c r="G115" s="2">
        <v>15.830350875854492</v>
      </c>
      <c r="H115" s="3">
        <v>1085.94189453125</v>
      </c>
      <c r="I115" s="3">
        <v>2217.420166015625</v>
      </c>
      <c r="J115" s="3">
        <f>BAU!H115-H115</f>
        <v>0</v>
      </c>
      <c r="K115" s="3">
        <f>BAU!I115-I115</f>
        <v>0</v>
      </c>
    </row>
    <row r="116" spans="1:11" ht="12">
      <c r="A116" s="1">
        <v>2005</v>
      </c>
      <c r="B116" s="2">
        <v>33.89078140258789</v>
      </c>
      <c r="C116" s="2">
        <v>46.67436981201172</v>
      </c>
      <c r="D116" s="2">
        <v>381.1522216796875</v>
      </c>
      <c r="E116" s="2">
        <v>388.30584716796875</v>
      </c>
      <c r="F116" s="2">
        <v>0.8993163108825684</v>
      </c>
      <c r="G116" s="2">
        <v>19.953014373779297</v>
      </c>
      <c r="H116" s="3">
        <v>1113.3238525390625</v>
      </c>
      <c r="I116" s="3">
        <v>2263.01220703125</v>
      </c>
      <c r="J116" s="3">
        <f>BAU!H116-H116</f>
        <v>0</v>
      </c>
      <c r="K116" s="3">
        <f>BAU!I116-I116</f>
        <v>0</v>
      </c>
    </row>
    <row r="117" spans="1:11" ht="12">
      <c r="A117" s="1">
        <v>2006</v>
      </c>
      <c r="B117" s="2">
        <v>33.831520080566406</v>
      </c>
      <c r="C117" s="2">
        <v>46.78980255126953</v>
      </c>
      <c r="D117" s="2">
        <v>383.1632385253906</v>
      </c>
      <c r="E117" s="2">
        <v>390.6029052734375</v>
      </c>
      <c r="F117" s="2">
        <v>0.9180926084518433</v>
      </c>
      <c r="G117" s="2">
        <v>24.1396484375</v>
      </c>
      <c r="H117" s="3">
        <v>1142.075439453125</v>
      </c>
      <c r="I117" s="3">
        <v>2309.4619140625</v>
      </c>
      <c r="J117" s="3">
        <f>BAU!H117-H117</f>
        <v>0</v>
      </c>
      <c r="K117" s="3">
        <f>BAU!I117-I117</f>
        <v>0</v>
      </c>
    </row>
    <row r="118" spans="1:11" ht="12">
      <c r="A118" s="1">
        <v>2007</v>
      </c>
      <c r="B118" s="2">
        <v>34.4869499206543</v>
      </c>
      <c r="C118" s="2">
        <v>47.61992263793945</v>
      </c>
      <c r="D118" s="2">
        <v>385.2003173828125</v>
      </c>
      <c r="E118" s="2">
        <v>392.96484375</v>
      </c>
      <c r="F118" s="2">
        <v>0.9368186593055725</v>
      </c>
      <c r="G118" s="2">
        <v>28.39004135131836</v>
      </c>
      <c r="H118" s="3">
        <v>1171.46875</v>
      </c>
      <c r="I118" s="3">
        <v>2356.56298828125</v>
      </c>
      <c r="J118" s="3">
        <f>BAU!H118-H118</f>
        <v>0</v>
      </c>
      <c r="K118" s="3">
        <f>BAU!I118-I118</f>
        <v>0</v>
      </c>
    </row>
    <row r="119" spans="1:11" ht="12">
      <c r="A119" s="1">
        <v>2008</v>
      </c>
      <c r="B119" s="2">
        <v>35.14237594604492</v>
      </c>
      <c r="C119" s="2">
        <v>48.45003890991211</v>
      </c>
      <c r="D119" s="2">
        <v>387.2856140136719</v>
      </c>
      <c r="E119" s="2">
        <v>395.4087219238281</v>
      </c>
      <c r="F119" s="2">
        <v>0.9555699825286865</v>
      </c>
      <c r="G119" s="2">
        <v>32.70411682128906</v>
      </c>
      <c r="H119" s="3">
        <v>1201.5037841796875</v>
      </c>
      <c r="I119" s="3">
        <v>2404.494140625</v>
      </c>
      <c r="J119" s="3">
        <f>BAU!H119-H119</f>
        <v>0</v>
      </c>
      <c r="K119" s="3">
        <f>BAU!I119-I119</f>
        <v>0</v>
      </c>
    </row>
    <row r="120" spans="1:11" ht="12">
      <c r="A120" s="1">
        <v>2009</v>
      </c>
      <c r="B120" s="2">
        <v>35.79780578613281</v>
      </c>
      <c r="C120" s="2">
        <v>49.2801628112793</v>
      </c>
      <c r="D120" s="2">
        <v>389.4185485839844</v>
      </c>
      <c r="E120" s="2">
        <v>397.916259765625</v>
      </c>
      <c r="F120" s="2">
        <v>0.9744051098823547</v>
      </c>
      <c r="G120" s="2">
        <v>37.0820426940918</v>
      </c>
      <c r="H120" s="3">
        <v>1232.1805419921875</v>
      </c>
      <c r="I120" s="3">
        <v>2453.25537109375</v>
      </c>
      <c r="J120" s="3">
        <f>BAU!H120-H120</f>
        <v>0</v>
      </c>
      <c r="K120" s="3">
        <f>BAU!I120-I120</f>
        <v>0</v>
      </c>
    </row>
    <row r="121" spans="1:11" ht="12">
      <c r="A121" s="1">
        <v>2010</v>
      </c>
      <c r="B121" s="2">
        <v>36.3671760559082</v>
      </c>
      <c r="C121" s="2">
        <v>50.02422332763672</v>
      </c>
      <c r="D121" s="2">
        <v>391.5946960449219</v>
      </c>
      <c r="E121" s="2">
        <v>400.5949401855469</v>
      </c>
      <c r="F121" s="2">
        <v>0.9934045672416687</v>
      </c>
      <c r="G121" s="2">
        <v>41.52417755126953</v>
      </c>
      <c r="H121" s="3">
        <v>1263.4989013671875</v>
      </c>
      <c r="I121" s="3">
        <v>2502.814697265625</v>
      </c>
      <c r="J121" s="3">
        <f>BAU!H121-H121</f>
        <v>0</v>
      </c>
      <c r="K121" s="3">
        <f>BAU!I121-I121</f>
        <v>0.0322265625</v>
      </c>
    </row>
    <row r="122" spans="1:11" ht="12">
      <c r="A122" s="1">
        <v>2011</v>
      </c>
      <c r="B122" s="2">
        <v>36.2751579284668</v>
      </c>
      <c r="C122" s="2">
        <v>49.824520111083984</v>
      </c>
      <c r="D122" s="2">
        <v>393.7760009765625</v>
      </c>
      <c r="E122" s="2">
        <v>403.52362060546875</v>
      </c>
      <c r="F122" s="2">
        <v>1.0127424001693726</v>
      </c>
      <c r="G122" s="2">
        <v>46.03128433227539</v>
      </c>
      <c r="H122" s="3">
        <v>1295.208984375</v>
      </c>
      <c r="I122" s="3">
        <v>2552.760498046875</v>
      </c>
      <c r="J122" s="3">
        <f>BAU!H122-H122</f>
        <v>0.3587646484375</v>
      </c>
      <c r="K122" s="3">
        <f>BAU!I122-I122</f>
        <v>0.63818359375</v>
      </c>
    </row>
    <row r="123" spans="1:11" ht="12">
      <c r="A123" s="1">
        <v>2012</v>
      </c>
      <c r="B123" s="2">
        <v>36.21384811401367</v>
      </c>
      <c r="C123" s="2">
        <v>49.66839599609375</v>
      </c>
      <c r="D123" s="2">
        <v>395.9166564941406</v>
      </c>
      <c r="E123" s="2">
        <v>406.54315185546875</v>
      </c>
      <c r="F123" s="2">
        <v>1.0325273275375366</v>
      </c>
      <c r="G123" s="2">
        <v>50.60470962524414</v>
      </c>
      <c r="H123" s="3">
        <v>1326.9111328125</v>
      </c>
      <c r="I123" s="3">
        <v>2602.523193359375</v>
      </c>
      <c r="J123" s="3">
        <f>BAU!H123-H123</f>
        <v>1.6568603515625</v>
      </c>
      <c r="K123" s="3">
        <f>BAU!I123-I123</f>
        <v>2.604248046875</v>
      </c>
    </row>
    <row r="124" spans="1:11" ht="12">
      <c r="A124" s="1">
        <v>2013</v>
      </c>
      <c r="B124" s="2">
        <v>36.1857795715332</v>
      </c>
      <c r="C124" s="2">
        <v>49.55891799926758</v>
      </c>
      <c r="D124" s="2">
        <v>398.02557373046875</v>
      </c>
      <c r="E124" s="2">
        <v>409.49847412109375</v>
      </c>
      <c r="F124" s="2">
        <v>1.0527114868164062</v>
      </c>
      <c r="G124" s="2">
        <v>55.245948791503906</v>
      </c>
      <c r="H124" s="3">
        <v>1358.6365966796875</v>
      </c>
      <c r="I124" s="3">
        <v>2652.147216796875</v>
      </c>
      <c r="J124" s="3">
        <f>BAU!H124-H124</f>
        <v>3.8631591796875</v>
      </c>
      <c r="K124" s="3">
        <f>BAU!I124-I124</f>
        <v>5.885986328125</v>
      </c>
    </row>
    <row r="125" spans="1:11" ht="12">
      <c r="A125" s="1">
        <v>2014</v>
      </c>
      <c r="B125" s="2">
        <v>36.188968658447266</v>
      </c>
      <c r="C125" s="2">
        <v>49.492347717285156</v>
      </c>
      <c r="D125" s="2">
        <v>400.1101989746094</v>
      </c>
      <c r="E125" s="2">
        <v>412.40301513671875</v>
      </c>
      <c r="F125" s="2">
        <v>1.0731652975082397</v>
      </c>
      <c r="G125" s="2">
        <v>59.9561882019043</v>
      </c>
      <c r="H125" s="3">
        <v>1390.417236328125</v>
      </c>
      <c r="I125" s="3">
        <v>2701.677734375</v>
      </c>
      <c r="J125" s="3">
        <f>BAU!H125-H125</f>
        <v>6.945556640625</v>
      </c>
      <c r="K125" s="3">
        <f>BAU!I125-I125</f>
        <v>10.4384765625</v>
      </c>
    </row>
    <row r="126" spans="1:11" ht="12">
      <c r="A126" s="1">
        <v>2015</v>
      </c>
      <c r="B126" s="2">
        <v>36.22370147705078</v>
      </c>
      <c r="C126" s="2">
        <v>49.46848678588867</v>
      </c>
      <c r="D126" s="2">
        <v>402.1770324707031</v>
      </c>
      <c r="E126" s="2">
        <v>415.25689697265625</v>
      </c>
      <c r="F126" s="2">
        <v>1.093786358833313</v>
      </c>
      <c r="G126" s="2">
        <v>64.73621368408203</v>
      </c>
      <c r="H126" s="3">
        <v>1422.2841796875</v>
      </c>
      <c r="I126" s="3">
        <v>2751.15771484375</v>
      </c>
      <c r="J126" s="3">
        <f>BAU!H126-H126</f>
        <v>10.8731689453125</v>
      </c>
      <c r="K126" s="3">
        <f>BAU!I126-I126</f>
        <v>16.218505859375</v>
      </c>
    </row>
    <row r="127" spans="1:11" ht="12">
      <c r="A127" s="1">
        <v>2016</v>
      </c>
      <c r="B127" s="2">
        <v>36.28815841674805</v>
      </c>
      <c r="C127" s="2">
        <v>49.48507308959961</v>
      </c>
      <c r="D127" s="2">
        <v>404.23193359375</v>
      </c>
      <c r="E127" s="2">
        <v>418.0745849609375</v>
      </c>
      <c r="F127" s="2">
        <v>1.1144921779632568</v>
      </c>
      <c r="G127" s="2">
        <v>69.58647155761719</v>
      </c>
      <c r="H127" s="3">
        <v>1454.268310546875</v>
      </c>
      <c r="I127" s="3">
        <v>2800.629150390625</v>
      </c>
      <c r="J127" s="3">
        <f>BAU!H127-H127</f>
        <v>15.6148681640625</v>
      </c>
      <c r="K127" s="3">
        <f>BAU!I127-I127</f>
        <v>23.183349609375</v>
      </c>
    </row>
    <row r="128" spans="1:11" ht="12">
      <c r="A128" s="1">
        <v>2017</v>
      </c>
      <c r="B128" s="2">
        <v>36.38475036621094</v>
      </c>
      <c r="C128" s="2">
        <v>49.54412078857422</v>
      </c>
      <c r="D128" s="2">
        <v>406.28033447265625</v>
      </c>
      <c r="E128" s="2">
        <v>420.8778381347656</v>
      </c>
      <c r="F128" s="2">
        <v>1.1352285146713257</v>
      </c>
      <c r="G128" s="2">
        <v>74.5071792602539</v>
      </c>
      <c r="H128" s="3">
        <v>1486.401123046875</v>
      </c>
      <c r="I128" s="3">
        <v>2850.133056640625</v>
      </c>
      <c r="J128" s="3">
        <f>BAU!H128-H128</f>
        <v>21.139404296875</v>
      </c>
      <c r="K128" s="3">
        <f>BAU!I128-I128</f>
        <v>31.29052734375</v>
      </c>
    </row>
    <row r="129" spans="1:11" ht="12">
      <c r="A129" s="1">
        <v>2018</v>
      </c>
      <c r="B129" s="2">
        <v>36.5137939453125</v>
      </c>
      <c r="C129" s="2">
        <v>49.64559555053711</v>
      </c>
      <c r="D129" s="2">
        <v>408.327392578125</v>
      </c>
      <c r="E129" s="2">
        <v>423.67108154296875</v>
      </c>
      <c r="F129" s="2">
        <v>1.1559635400772095</v>
      </c>
      <c r="G129" s="2">
        <v>79.49839782714844</v>
      </c>
      <c r="H129" s="3">
        <v>1518.7144775390625</v>
      </c>
      <c r="I129" s="3">
        <v>2899.7119140625</v>
      </c>
      <c r="J129" s="3">
        <f>BAU!H129-H129</f>
        <v>27.414794921875</v>
      </c>
      <c r="K129" s="3">
        <f>BAU!I129-I129</f>
        <v>40.497802734375</v>
      </c>
    </row>
    <row r="130" spans="1:11" ht="12">
      <c r="A130" s="1">
        <v>2019</v>
      </c>
      <c r="B130" s="2">
        <v>36.675621032714844</v>
      </c>
      <c r="C130" s="2">
        <v>49.78950881958008</v>
      </c>
      <c r="D130" s="2">
        <v>410.3780212402344</v>
      </c>
      <c r="E130" s="2">
        <v>426.45953369140625</v>
      </c>
      <c r="F130" s="2">
        <v>1.1766743659973145</v>
      </c>
      <c r="G130" s="2">
        <v>84.56008911132812</v>
      </c>
      <c r="H130" s="3">
        <v>1551.240234375</v>
      </c>
      <c r="I130" s="3">
        <v>2949.408203125</v>
      </c>
      <c r="J130" s="3">
        <f>BAU!H130-H130</f>
        <v>34.4093017578125</v>
      </c>
      <c r="K130" s="3">
        <f>BAU!I130-I130</f>
        <v>50.7626953125</v>
      </c>
    </row>
    <row r="131" spans="1:11" ht="12">
      <c r="A131" s="1">
        <v>2020</v>
      </c>
      <c r="B131" s="2">
        <v>36.87058639526367</v>
      </c>
      <c r="C131" s="2">
        <v>49.975929260253906</v>
      </c>
      <c r="D131" s="2">
        <v>412.4368591308594</v>
      </c>
      <c r="E131" s="2">
        <v>429.2066955566406</v>
      </c>
      <c r="F131" s="2">
        <v>1.1973315477371216</v>
      </c>
      <c r="G131" s="2">
        <v>89.692138671875</v>
      </c>
      <c r="H131" s="3">
        <v>1584.0108642578125</v>
      </c>
      <c r="I131" s="3">
        <v>2999.26416015625</v>
      </c>
      <c r="J131" s="3">
        <f>BAU!H131-H131</f>
        <v>42.0902099609375</v>
      </c>
      <c r="K131" s="3">
        <f>BAU!I131-I131</f>
        <v>62.04296875</v>
      </c>
    </row>
    <row r="132" spans="1:11" ht="12">
      <c r="A132" s="1">
        <v>2021</v>
      </c>
      <c r="B132" s="2">
        <v>37.20564651489258</v>
      </c>
      <c r="C132" s="2">
        <v>50.316226959228516</v>
      </c>
      <c r="D132" s="2">
        <v>414.5134582519531</v>
      </c>
      <c r="E132" s="2">
        <v>431.8914489746094</v>
      </c>
      <c r="F132" s="2">
        <v>1.2178806066513062</v>
      </c>
      <c r="G132" s="2">
        <v>94.8943099975586</v>
      </c>
      <c r="H132" s="3">
        <v>1617.0726318359375</v>
      </c>
      <c r="I132" s="3">
        <v>3049.36474609375</v>
      </c>
      <c r="J132" s="3">
        <f>BAU!H132-H132</f>
        <v>50.532470703125</v>
      </c>
      <c r="K132" s="3">
        <f>BAU!I132-I132</f>
        <v>74.40478515625</v>
      </c>
    </row>
    <row r="133" spans="1:11" ht="12">
      <c r="A133" s="1">
        <v>2022</v>
      </c>
      <c r="B133" s="2">
        <v>37.5710563659668</v>
      </c>
      <c r="C133" s="2">
        <v>50.695682525634766</v>
      </c>
      <c r="D133" s="2">
        <v>416.6196594238281</v>
      </c>
      <c r="E133" s="2">
        <v>434.58367919921875</v>
      </c>
      <c r="F133" s="2">
        <v>1.2382906675338745</v>
      </c>
      <c r="G133" s="2">
        <v>100.1661605834961</v>
      </c>
      <c r="H133" s="3">
        <v>1650.4788818359375</v>
      </c>
      <c r="I133" s="3">
        <v>3099.8203125</v>
      </c>
      <c r="J133" s="3">
        <f>BAU!H133-H133</f>
        <v>59.8843994140625</v>
      </c>
      <c r="K133" s="3">
        <f>BAU!I133-I133</f>
        <v>87.98974609375</v>
      </c>
    </row>
    <row r="134" spans="1:11" ht="12">
      <c r="A134" s="1">
        <v>2023</v>
      </c>
      <c r="B134" s="2">
        <v>37.96708679199219</v>
      </c>
      <c r="C134" s="2">
        <v>51.11408615112305</v>
      </c>
      <c r="D134" s="2">
        <v>418.7583923339844</v>
      </c>
      <c r="E134" s="2">
        <v>437.3280029296875</v>
      </c>
      <c r="F134" s="2">
        <v>1.2585890293121338</v>
      </c>
      <c r="G134" s="2">
        <v>105.50725555419922</v>
      </c>
      <c r="H134" s="3">
        <v>1684.259765625</v>
      </c>
      <c r="I134" s="3">
        <v>3150.669921875</v>
      </c>
      <c r="J134" s="3">
        <f>BAU!H134-H134</f>
        <v>70.11572265625</v>
      </c>
      <c r="K134" s="3">
        <f>BAU!I134-I134</f>
        <v>102.7587890625</v>
      </c>
    </row>
    <row r="135" spans="1:11" ht="12">
      <c r="A135" s="1">
        <v>2024</v>
      </c>
      <c r="B135" s="2">
        <v>38.39399337768555</v>
      </c>
      <c r="C135" s="2">
        <v>51.5712776184082</v>
      </c>
      <c r="D135" s="2">
        <v>420.93267822265625</v>
      </c>
      <c r="E135" s="2">
        <v>440.1230163574219</v>
      </c>
      <c r="F135" s="2">
        <v>1.2788236141204834</v>
      </c>
      <c r="G135" s="2">
        <v>110.91726684570312</v>
      </c>
      <c r="H135" s="3">
        <v>1718.4459228515625</v>
      </c>
      <c r="I135" s="3">
        <v>3201.952392578125</v>
      </c>
      <c r="J135" s="3">
        <f>BAU!H135-H135</f>
        <v>81.1959228515625</v>
      </c>
      <c r="K135" s="3">
        <f>BAU!I135-I135</f>
        <v>118.673095703125</v>
      </c>
    </row>
    <row r="136" spans="1:11" ht="12">
      <c r="A136" s="1">
        <v>2025</v>
      </c>
      <c r="B136" s="2">
        <v>38.852073669433594</v>
      </c>
      <c r="C136" s="2">
        <v>52.067169189453125</v>
      </c>
      <c r="D136" s="2">
        <v>423.14556884765625</v>
      </c>
      <c r="E136" s="2">
        <v>442.9758605957031</v>
      </c>
      <c r="F136" s="2">
        <v>1.2990368604660034</v>
      </c>
      <c r="G136" s="2">
        <v>116.39603424072266</v>
      </c>
      <c r="H136" s="3">
        <v>1753.068115234375</v>
      </c>
      <c r="I136" s="3">
        <v>3253.70654296875</v>
      </c>
      <c r="J136" s="3">
        <f>BAU!H136-H136</f>
        <v>93.09423828125</v>
      </c>
      <c r="K136" s="3">
        <f>BAU!I136-I136</f>
        <v>135.694091796875</v>
      </c>
    </row>
    <row r="137" spans="1:11" ht="12">
      <c r="A137" s="1">
        <v>2026</v>
      </c>
      <c r="B137" s="2">
        <v>39.340293884277344</v>
      </c>
      <c r="C137" s="2">
        <v>52.60009002685547</v>
      </c>
      <c r="D137" s="2">
        <v>425.39996337890625</v>
      </c>
      <c r="E137" s="2">
        <v>445.87054443359375</v>
      </c>
      <c r="F137" s="2">
        <v>1.3192634582519531</v>
      </c>
      <c r="G137" s="2">
        <v>121.94354248046875</v>
      </c>
      <c r="H137" s="3">
        <v>1788.1566162109375</v>
      </c>
      <c r="I137" s="3">
        <v>3305.970703125</v>
      </c>
      <c r="J137" s="3">
        <f>BAU!H137-H137</f>
        <v>105.7802734375</v>
      </c>
      <c r="K137" s="3">
        <f>BAU!I137-I137</f>
        <v>153.783203125</v>
      </c>
    </row>
    <row r="138" spans="1:11" ht="12">
      <c r="A138" s="1">
        <v>2027</v>
      </c>
      <c r="B138" s="2">
        <v>39.860313415527344</v>
      </c>
      <c r="C138" s="2">
        <v>53.171695709228516</v>
      </c>
      <c r="D138" s="2">
        <v>427.69879150390625</v>
      </c>
      <c r="E138" s="2">
        <v>448.812255859375</v>
      </c>
      <c r="F138" s="2">
        <v>1.3395256996154785</v>
      </c>
      <c r="G138" s="2">
        <v>127.55986022949219</v>
      </c>
      <c r="H138" s="3">
        <v>1823.741943359375</v>
      </c>
      <c r="I138" s="3">
        <v>3358.781982421875</v>
      </c>
      <c r="J138" s="3">
        <f>BAU!H138-H138</f>
        <v>119.2236328125</v>
      </c>
      <c r="K138" s="3">
        <f>BAU!I138-I138</f>
        <v>172.903564453125</v>
      </c>
    </row>
    <row r="139" spans="1:11" ht="12">
      <c r="A139" s="1">
        <v>2028</v>
      </c>
      <c r="B139" s="2">
        <v>40.412479400634766</v>
      </c>
      <c r="C139" s="2">
        <v>53.78206253051758</v>
      </c>
      <c r="D139" s="2">
        <v>430.0450439453125</v>
      </c>
      <c r="E139" s="2">
        <v>451.83355712890625</v>
      </c>
      <c r="F139" s="2">
        <v>1.359856367111206</v>
      </c>
      <c r="G139" s="2">
        <v>133.24514770507812</v>
      </c>
      <c r="H139" s="3">
        <v>1859.8558349609375</v>
      </c>
      <c r="I139" s="3">
        <v>3412.1796875</v>
      </c>
      <c r="J139" s="3">
        <f>BAU!H139-H139</f>
        <v>133.392578125</v>
      </c>
      <c r="K139" s="3">
        <f>BAU!I139-I139</f>
        <v>193.01611328125</v>
      </c>
    </row>
    <row r="140" spans="1:11" ht="12">
      <c r="A140" s="1">
        <v>2029</v>
      </c>
      <c r="B140" s="2">
        <v>40.99717330932617</v>
      </c>
      <c r="C140" s="2">
        <v>54.431331634521484</v>
      </c>
      <c r="D140" s="2">
        <v>432.4416809082031</v>
      </c>
      <c r="E140" s="2">
        <v>454.93011474609375</v>
      </c>
      <c r="F140" s="2">
        <v>1.3802989721298218</v>
      </c>
      <c r="G140" s="2">
        <v>138.99969482421875</v>
      </c>
      <c r="H140" s="3">
        <v>1896.5302734375</v>
      </c>
      <c r="I140" s="3">
        <v>3466.2021484375</v>
      </c>
      <c r="J140" s="3">
        <f>BAU!H140-H140</f>
        <v>148.255126953125</v>
      </c>
      <c r="K140" s="3">
        <f>BAU!I140-I140</f>
        <v>214.08203125</v>
      </c>
    </row>
    <row r="141" spans="1:11" ht="12">
      <c r="A141" s="1">
        <v>2030</v>
      </c>
      <c r="B141" s="2">
        <v>41.614803314208984</v>
      </c>
      <c r="C141" s="2">
        <v>55.11968994140625</v>
      </c>
      <c r="D141" s="2">
        <v>434.8917541503906</v>
      </c>
      <c r="E141" s="2">
        <v>458.27813720703125</v>
      </c>
      <c r="F141" s="2">
        <v>1.4009469747543335</v>
      </c>
      <c r="G141" s="2">
        <v>144.82394409179688</v>
      </c>
      <c r="H141" s="3">
        <v>1933.797607421875</v>
      </c>
      <c r="I141" s="3">
        <v>3520.888427734375</v>
      </c>
      <c r="J141" s="3">
        <f>BAU!H141-H141</f>
        <v>163.77880859375</v>
      </c>
      <c r="K141" s="3">
        <f>BAU!I141-I141</f>
        <v>236.062744140625</v>
      </c>
    </row>
    <row r="142" spans="1:11" ht="12">
      <c r="A142" s="1">
        <v>2031</v>
      </c>
      <c r="B142" s="2">
        <v>41.077362060546875</v>
      </c>
      <c r="C142" s="2">
        <v>54.4428596496582</v>
      </c>
      <c r="D142" s="2">
        <v>437.34197998046875</v>
      </c>
      <c r="E142" s="2">
        <v>461.9837341308594</v>
      </c>
      <c r="F142" s="2">
        <v>1.4220232963562012</v>
      </c>
      <c r="G142" s="2">
        <v>150.71888732910156</v>
      </c>
      <c r="H142" s="3">
        <v>1971.244873046875</v>
      </c>
      <c r="I142" s="3">
        <v>3575.750732421875</v>
      </c>
      <c r="J142" s="3">
        <f>BAU!H142-H142</f>
        <v>180.46337890625</v>
      </c>
      <c r="K142" s="3">
        <f>BAU!I142-I142</f>
        <v>259.54736328125</v>
      </c>
    </row>
    <row r="143" spans="1:11" ht="12">
      <c r="A143" s="1">
        <v>2032</v>
      </c>
      <c r="B143" s="2">
        <v>40.547019958496094</v>
      </c>
      <c r="C143" s="2">
        <v>53.7946662902832</v>
      </c>
      <c r="D143" s="2">
        <v>439.70672607421875</v>
      </c>
      <c r="E143" s="2">
        <v>465.81976318359375</v>
      </c>
      <c r="F143" s="2">
        <v>1.44366455078125</v>
      </c>
      <c r="G143" s="2">
        <v>156.68618774414062</v>
      </c>
      <c r="H143" s="3">
        <v>2008.151123046875</v>
      </c>
      <c r="I143" s="3">
        <v>3629.94677734375</v>
      </c>
      <c r="J143" s="3">
        <f>BAU!H143-H143</f>
        <v>199.174072265625</v>
      </c>
      <c r="K143" s="3">
        <f>BAU!I143-I143</f>
        <v>285.5478515625</v>
      </c>
    </row>
    <row r="144" spans="1:11" ht="12">
      <c r="A144" s="1">
        <v>2033</v>
      </c>
      <c r="B144" s="2">
        <v>40.04925537109375</v>
      </c>
      <c r="C144" s="2">
        <v>53.19156265258789</v>
      </c>
      <c r="D144" s="2">
        <v>441.9947204589844</v>
      </c>
      <c r="E144" s="2">
        <v>469.5362854003906</v>
      </c>
      <c r="F144" s="2">
        <v>1.4658012390136719</v>
      </c>
      <c r="G144" s="2">
        <v>162.72776794433594</v>
      </c>
      <c r="H144" s="3">
        <v>2044.533203125</v>
      </c>
      <c r="I144" s="3">
        <v>3683.511962890625</v>
      </c>
      <c r="J144" s="3">
        <f>BAU!H144-H144</f>
        <v>219.89404296875</v>
      </c>
      <c r="K144" s="3">
        <f>BAU!I144-I144</f>
        <v>314.028564453125</v>
      </c>
    </row>
    <row r="145" spans="1:11" ht="12">
      <c r="A145" s="1">
        <v>2034</v>
      </c>
      <c r="B145" s="2">
        <v>39.583030700683594</v>
      </c>
      <c r="C145" s="2">
        <v>52.63172912597656</v>
      </c>
      <c r="D145" s="2">
        <v>444.2146911621094</v>
      </c>
      <c r="E145" s="2">
        <v>473.1520690917969</v>
      </c>
      <c r="F145" s="2">
        <v>1.4882493019104004</v>
      </c>
      <c r="G145" s="2">
        <v>168.84506225585938</v>
      </c>
      <c r="H145" s="3">
        <v>2080.423095703125</v>
      </c>
      <c r="I145" s="3">
        <v>3736.490234375</v>
      </c>
      <c r="J145" s="3">
        <f>BAU!H145-H145</f>
        <v>242.59130859375</v>
      </c>
      <c r="K145" s="3">
        <f>BAU!I145-I145</f>
        <v>344.94580078125</v>
      </c>
    </row>
    <row r="146" spans="1:11" ht="12">
      <c r="A146" s="1">
        <v>2035</v>
      </c>
      <c r="B146" s="2">
        <v>39.14731216430664</v>
      </c>
      <c r="C146" s="2">
        <v>52.1134147644043</v>
      </c>
      <c r="D146" s="2">
        <v>446.37420654296875</v>
      </c>
      <c r="E146" s="2">
        <v>476.6913757324219</v>
      </c>
      <c r="F146" s="2">
        <v>1.510868787765503</v>
      </c>
      <c r="G146" s="2">
        <v>175.03890991210938</v>
      </c>
      <c r="H146" s="3">
        <v>2115.8515625</v>
      </c>
      <c r="I146" s="3">
        <v>3788.92431640625</v>
      </c>
      <c r="J146" s="3">
        <f>BAU!H146-H146</f>
        <v>267.235107421875</v>
      </c>
      <c r="K146" s="3">
        <f>BAU!I146-I146</f>
        <v>378.2568359375</v>
      </c>
    </row>
    <row r="147" spans="1:11" ht="12">
      <c r="A147" s="1">
        <v>2036</v>
      </c>
      <c r="B147" s="2">
        <v>38.708866119384766</v>
      </c>
      <c r="C147" s="2">
        <v>51.592567443847656</v>
      </c>
      <c r="D147" s="2">
        <v>448.4785461425781</v>
      </c>
      <c r="E147" s="2">
        <v>480.0306701660156</v>
      </c>
      <c r="F147" s="2">
        <v>1.533514142036438</v>
      </c>
      <c r="G147" s="2">
        <v>181.3097686767578</v>
      </c>
      <c r="H147" s="3">
        <v>2150.8359375</v>
      </c>
      <c r="I147" s="3">
        <v>3840.839599609375</v>
      </c>
      <c r="J147" s="3">
        <f>BAU!H147-H147</f>
        <v>293.808349609375</v>
      </c>
      <c r="K147" s="3">
        <f>BAU!I147-I147</f>
        <v>413.936767578125</v>
      </c>
    </row>
    <row r="148" spans="1:11" ht="12">
      <c r="A148" s="1">
        <v>2037</v>
      </c>
      <c r="B148" s="2">
        <v>38.29838562011719</v>
      </c>
      <c r="C148" s="2">
        <v>51.1093864440918</v>
      </c>
      <c r="D148" s="2">
        <v>450.53143310546875</v>
      </c>
      <c r="E148" s="2">
        <v>483.3076171875</v>
      </c>
      <c r="F148" s="2">
        <v>1.5560414791107178</v>
      </c>
      <c r="G148" s="2">
        <v>187.657470703125</v>
      </c>
      <c r="H148" s="3">
        <v>2185.383544921875</v>
      </c>
      <c r="I148" s="3">
        <v>3892.248046875</v>
      </c>
      <c r="J148" s="3">
        <f>BAU!H148-H148</f>
        <v>322.30322265625</v>
      </c>
      <c r="K148" s="3">
        <f>BAU!I148-I148</f>
        <v>451.97412109375</v>
      </c>
    </row>
    <row r="149" spans="1:11" ht="12">
      <c r="A149" s="1">
        <v>2038</v>
      </c>
      <c r="B149" s="2">
        <v>37.914894104003906</v>
      </c>
      <c r="C149" s="2">
        <v>50.66232681274414</v>
      </c>
      <c r="D149" s="2">
        <v>452.5384826660156</v>
      </c>
      <c r="E149" s="2">
        <v>486.5308837890625</v>
      </c>
      <c r="F149" s="2">
        <v>1.5784014463424683</v>
      </c>
      <c r="G149" s="2">
        <v>194.08157348632812</v>
      </c>
      <c r="H149" s="3">
        <v>2219.52197265625</v>
      </c>
      <c r="I149" s="3">
        <v>3943.18701171875</v>
      </c>
      <c r="J149" s="3">
        <f>BAU!H149-H149</f>
        <v>352.692626953125</v>
      </c>
      <c r="K149" s="3">
        <f>BAU!I149-I149</f>
        <v>492.33251953125</v>
      </c>
    </row>
    <row r="150" spans="1:11" ht="12">
      <c r="A150" s="1">
        <v>2039</v>
      </c>
      <c r="B150" s="2">
        <v>37.55743408203125</v>
      </c>
      <c r="C150" s="2">
        <v>50.249908447265625</v>
      </c>
      <c r="D150" s="2">
        <v>454.5048522949219</v>
      </c>
      <c r="E150" s="2">
        <v>489.69793701171875</v>
      </c>
      <c r="F150" s="2">
        <v>1.600555658340454</v>
      </c>
      <c r="G150" s="2">
        <v>200.58145141601562</v>
      </c>
      <c r="H150" s="3">
        <v>2253.277587890625</v>
      </c>
      <c r="I150" s="3">
        <v>3993.69189453125</v>
      </c>
      <c r="J150" s="3">
        <f>BAU!H150-H150</f>
        <v>384.949951171875</v>
      </c>
      <c r="K150" s="3">
        <f>BAU!I150-I150</f>
        <v>534.9765625</v>
      </c>
    </row>
    <row r="151" spans="1:11" ht="12">
      <c r="A151" s="1">
        <v>2040</v>
      </c>
      <c r="B151" s="2">
        <v>37.22508239746094</v>
      </c>
      <c r="C151" s="2">
        <v>49.87071228027344</v>
      </c>
      <c r="D151" s="2">
        <v>456.4351806640625</v>
      </c>
      <c r="E151" s="2">
        <v>493.0243225097656</v>
      </c>
      <c r="F151" s="2">
        <v>1.6225378513336182</v>
      </c>
      <c r="G151" s="2">
        <v>207.15638732910156</v>
      </c>
      <c r="H151" s="3">
        <v>2286.67578125</v>
      </c>
      <c r="I151" s="3">
        <v>4043.797119140625</v>
      </c>
      <c r="J151" s="3">
        <f>BAU!H151-H151</f>
        <v>419.049560546875</v>
      </c>
      <c r="K151" s="3">
        <f>BAU!I151-I151</f>
        <v>579.870849609375</v>
      </c>
    </row>
    <row r="152" spans="1:11" ht="12">
      <c r="A152" s="1">
        <v>2041</v>
      </c>
      <c r="B152" s="2">
        <v>36.96109390258789</v>
      </c>
      <c r="C152" s="2">
        <v>49.52817153930664</v>
      </c>
      <c r="D152" s="2">
        <v>458.3358459472656</v>
      </c>
      <c r="E152" s="2">
        <v>496.7120056152344</v>
      </c>
      <c r="F152" s="2">
        <v>1.644546389579773</v>
      </c>
      <c r="G152" s="2">
        <v>213.80601501464844</v>
      </c>
      <c r="H152" s="3">
        <v>2319.757568359375</v>
      </c>
      <c r="I152" s="3">
        <v>4093.536865234375</v>
      </c>
      <c r="J152" s="3">
        <f>BAU!H152-H152</f>
        <v>455.004638671875</v>
      </c>
      <c r="K152" s="3">
        <f>BAU!I152-I152</f>
        <v>627.015869140625</v>
      </c>
    </row>
    <row r="153" spans="1:11" ht="12">
      <c r="A153" s="1">
        <v>2042</v>
      </c>
      <c r="B153" s="2">
        <v>36.71887969970703</v>
      </c>
      <c r="C153" s="2">
        <v>49.21619415283203</v>
      </c>
      <c r="D153" s="2">
        <v>460.2138671875</v>
      </c>
      <c r="E153" s="2">
        <v>500.7016906738281</v>
      </c>
      <c r="F153" s="2">
        <v>1.666828989982605</v>
      </c>
      <c r="G153" s="2">
        <v>220.53077697753906</v>
      </c>
      <c r="H153" s="3">
        <v>2352.572265625</v>
      </c>
      <c r="I153" s="3">
        <v>4142.94580078125</v>
      </c>
      <c r="J153" s="3">
        <f>BAU!H153-H153</f>
        <v>492.85498046875</v>
      </c>
      <c r="K153" s="3">
        <f>BAU!I153-I153</f>
        <v>676.4326171875</v>
      </c>
    </row>
    <row r="154" spans="1:11" ht="12">
      <c r="A154" s="1">
        <v>2043</v>
      </c>
      <c r="B154" s="2">
        <v>36.49773025512695</v>
      </c>
      <c r="C154" s="2">
        <v>48.933528900146484</v>
      </c>
      <c r="D154" s="2">
        <v>462.07232666015625</v>
      </c>
      <c r="E154" s="2">
        <v>504.6598205566406</v>
      </c>
      <c r="F154" s="2">
        <v>1.6894656419754028</v>
      </c>
      <c r="G154" s="2">
        <v>227.33177185058594</v>
      </c>
      <c r="H154" s="3">
        <v>2385.1416015625</v>
      </c>
      <c r="I154" s="3">
        <v>4192.0537109375</v>
      </c>
      <c r="J154" s="3">
        <f>BAU!H154-H154</f>
        <v>532.57861328125</v>
      </c>
      <c r="K154" s="3">
        <f>BAU!I154-I154</f>
        <v>728.091796875</v>
      </c>
    </row>
    <row r="155" spans="1:11" ht="12">
      <c r="A155" s="1">
        <v>2044</v>
      </c>
      <c r="B155" s="2">
        <v>36.29695129394531</v>
      </c>
      <c r="C155" s="2">
        <v>48.678985595703125</v>
      </c>
      <c r="D155" s="2">
        <v>463.91412353515625</v>
      </c>
      <c r="E155" s="2">
        <v>508.62799072265625</v>
      </c>
      <c r="F155" s="2">
        <v>1.7123740911483765</v>
      </c>
      <c r="G155" s="2">
        <v>234.21009826660156</v>
      </c>
      <c r="H155" s="3">
        <v>2417.485595703125</v>
      </c>
      <c r="I155" s="3">
        <v>4240.8896484375</v>
      </c>
      <c r="J155" s="3">
        <f>BAU!H155-H155</f>
        <v>574.15576171875</v>
      </c>
      <c r="K155" s="3">
        <f>BAU!I155-I155</f>
        <v>781.96484375</v>
      </c>
    </row>
    <row r="156" spans="1:11" ht="12">
      <c r="A156" s="1">
        <v>2045</v>
      </c>
      <c r="B156" s="2">
        <v>36.11585998535156</v>
      </c>
      <c r="C156" s="2">
        <v>48.451416015625</v>
      </c>
      <c r="D156" s="2">
        <v>465.74200439453125</v>
      </c>
      <c r="E156" s="2">
        <v>512.5828247070312</v>
      </c>
      <c r="F156" s="2">
        <v>1.7354971170425415</v>
      </c>
      <c r="G156" s="2">
        <v>241.16661071777344</v>
      </c>
      <c r="H156" s="3">
        <v>2449.624755859375</v>
      </c>
      <c r="I156" s="3">
        <v>4289.4814453125</v>
      </c>
      <c r="J156" s="3">
        <f>BAU!H156-H156</f>
        <v>617.566162109375</v>
      </c>
      <c r="K156" s="3">
        <f>BAU!I156-I156</f>
        <v>838.02294921875</v>
      </c>
    </row>
    <row r="157" spans="1:11" ht="12">
      <c r="A157" s="1">
        <v>2046</v>
      </c>
      <c r="B157" s="2">
        <v>35.95498275756836</v>
      </c>
      <c r="C157" s="2">
        <v>48.25092315673828</v>
      </c>
      <c r="D157" s="2">
        <v>467.5584716796875</v>
      </c>
      <c r="E157" s="2">
        <v>516.556884765625</v>
      </c>
      <c r="F157" s="2">
        <v>1.7587834596633911</v>
      </c>
      <c r="G157" s="2">
        <v>248.2019500732422</v>
      </c>
      <c r="H157" s="3">
        <v>2481.578125</v>
      </c>
      <c r="I157" s="3">
        <v>4337.85546875</v>
      </c>
      <c r="J157" s="3">
        <f>BAU!H157-H157</f>
        <v>662.790283203125</v>
      </c>
      <c r="K157" s="3">
        <f>BAU!I157-I157</f>
        <v>896.240234375</v>
      </c>
    </row>
    <row r="158" spans="1:11" ht="12">
      <c r="A158" s="1">
        <v>2047</v>
      </c>
      <c r="B158" s="2">
        <v>35.81247329711914</v>
      </c>
      <c r="C158" s="2">
        <v>48.07525634765625</v>
      </c>
      <c r="D158" s="2">
        <v>469.3659362792969</v>
      </c>
      <c r="E158" s="2">
        <v>520.5428466796875</v>
      </c>
      <c r="F158" s="2">
        <v>1.7822028398513794</v>
      </c>
      <c r="G158" s="2">
        <v>255.316650390625</v>
      </c>
      <c r="H158" s="3">
        <v>2513.364501953125</v>
      </c>
      <c r="I158" s="3">
        <v>4386.03857421875</v>
      </c>
      <c r="J158" s="3">
        <f>BAU!H158-H158</f>
        <v>709.8095703125</v>
      </c>
      <c r="K158" s="3">
        <f>BAU!I158-I158</f>
        <v>956.59130859375</v>
      </c>
    </row>
    <row r="159" spans="1:11" ht="12">
      <c r="A159" s="1">
        <v>2048</v>
      </c>
      <c r="B159" s="2">
        <v>35.687686920166016</v>
      </c>
      <c r="C159" s="2">
        <v>47.92340850830078</v>
      </c>
      <c r="D159" s="2">
        <v>471.16656494140625</v>
      </c>
      <c r="E159" s="2">
        <v>524.5443725585938</v>
      </c>
      <c r="F159" s="2">
        <v>1.805726170539856</v>
      </c>
      <c r="G159" s="2">
        <v>262.5111083984375</v>
      </c>
      <c r="H159" s="3">
        <v>2545.00146484375</v>
      </c>
      <c r="I159" s="3">
        <v>4434.05517578125</v>
      </c>
      <c r="J159" s="3">
        <f>BAU!H159-H159</f>
        <v>758.6064453125</v>
      </c>
      <c r="K159" s="3">
        <f>BAU!I159-I159</f>
        <v>1019.0517578125</v>
      </c>
    </row>
    <row r="160" spans="1:11" ht="12">
      <c r="A160" s="1">
        <v>2049</v>
      </c>
      <c r="B160" s="2">
        <v>35.58000183105469</v>
      </c>
      <c r="C160" s="2">
        <v>47.79441452026367</v>
      </c>
      <c r="D160" s="2">
        <v>472.96234130859375</v>
      </c>
      <c r="E160" s="2">
        <v>528.5736083984375</v>
      </c>
      <c r="F160" s="2">
        <v>1.829333782196045</v>
      </c>
      <c r="G160" s="2">
        <v>269.78564453125</v>
      </c>
      <c r="H160" s="3">
        <v>2576.50634765625</v>
      </c>
      <c r="I160" s="3">
        <v>4481.92822265625</v>
      </c>
      <c r="J160" s="3">
        <f>BAU!H160-H160</f>
        <v>809.163330078125</v>
      </c>
      <c r="K160" s="3">
        <f>BAU!I160-I160</f>
        <v>1083.59765625</v>
      </c>
    </row>
    <row r="161" spans="1:11" ht="12">
      <c r="A161" s="1">
        <v>2050</v>
      </c>
      <c r="B161" s="2">
        <v>35.48881149291992</v>
      </c>
      <c r="C161" s="2">
        <v>47.68735122680664</v>
      </c>
      <c r="D161" s="2">
        <v>474.755126953125</v>
      </c>
      <c r="E161" s="2">
        <v>532.837890625</v>
      </c>
      <c r="F161" s="2">
        <v>1.8530739545822144</v>
      </c>
      <c r="G161" s="2">
        <v>277.1405944824219</v>
      </c>
      <c r="H161" s="3">
        <v>2607.896240234375</v>
      </c>
      <c r="I161" s="3">
        <v>4529.68115234375</v>
      </c>
      <c r="J161" s="3">
        <f>BAU!H161-H161</f>
        <v>861.463623046875</v>
      </c>
      <c r="K161" s="3">
        <f>BAU!I161-I161</f>
        <v>1150.20654296875</v>
      </c>
    </row>
    <row r="162" spans="1:11" ht="12">
      <c r="A162" s="1">
        <v>2051</v>
      </c>
      <c r="B162" s="2">
        <v>35.657474517822266</v>
      </c>
      <c r="C162" s="2">
        <v>47.8871955871582</v>
      </c>
      <c r="D162" s="2">
        <v>476.5583801269531</v>
      </c>
      <c r="E162" s="2">
        <v>537.283447265625</v>
      </c>
      <c r="F162" s="2">
        <v>1.8770630359649658</v>
      </c>
      <c r="G162" s="2">
        <v>284.5765380859375</v>
      </c>
      <c r="H162" s="3">
        <v>2639.279052734375</v>
      </c>
      <c r="I162" s="3">
        <v>4577.443359375</v>
      </c>
      <c r="J162" s="3">
        <f>BAU!H162-H162</f>
        <v>915.069091796875</v>
      </c>
      <c r="K162" s="3">
        <f>BAU!I162-I162</f>
        <v>1218.35595703125</v>
      </c>
    </row>
    <row r="163" spans="1:11" ht="12">
      <c r="A163" s="1">
        <v>2052</v>
      </c>
      <c r="B163" s="2">
        <v>35.82611846923828</v>
      </c>
      <c r="C163" s="2">
        <v>48.087188720703125</v>
      </c>
      <c r="D163" s="2">
        <v>478.3909606933594</v>
      </c>
      <c r="E163" s="2">
        <v>541.6851196289062</v>
      </c>
      <c r="F163" s="2">
        <v>1.9013174772262573</v>
      </c>
      <c r="G163" s="2">
        <v>292.09442138671875</v>
      </c>
      <c r="H163" s="3">
        <v>2670.81494140625</v>
      </c>
      <c r="I163" s="3">
        <v>4625.4052734375</v>
      </c>
      <c r="J163" s="3">
        <f>BAU!H163-H163</f>
        <v>969.26953125</v>
      </c>
      <c r="K163" s="3">
        <f>BAU!I163-I163</f>
        <v>1287.19970703125</v>
      </c>
    </row>
    <row r="164" spans="1:11" ht="12">
      <c r="A164" s="1">
        <v>2053</v>
      </c>
      <c r="B164" s="2">
        <v>35.99474334716797</v>
      </c>
      <c r="C164" s="2">
        <v>48.287330627441406</v>
      </c>
      <c r="D164" s="2">
        <v>480.2510986328125</v>
      </c>
      <c r="E164" s="2">
        <v>546.190185546875</v>
      </c>
      <c r="F164" s="2">
        <v>1.9257864952087402</v>
      </c>
      <c r="G164" s="2">
        <v>299.6950378417969</v>
      </c>
      <c r="H164" s="3">
        <v>2702.503662109375</v>
      </c>
      <c r="I164" s="3">
        <v>4673.56787109375</v>
      </c>
      <c r="J164" s="3">
        <f>BAU!H164-H164</f>
        <v>1024.065185546875</v>
      </c>
      <c r="K164" s="3">
        <f>BAU!I164-I164</f>
        <v>1356.73681640625</v>
      </c>
    </row>
    <row r="165" spans="1:11" ht="12">
      <c r="A165" s="1">
        <v>2054</v>
      </c>
      <c r="B165" s="2">
        <v>36.163352966308594</v>
      </c>
      <c r="C165" s="2">
        <v>48.487613677978516</v>
      </c>
      <c r="D165" s="2">
        <v>482.1374206542969</v>
      </c>
      <c r="E165" s="2">
        <v>550.7929077148438</v>
      </c>
      <c r="F165" s="2">
        <v>1.9504904747009277</v>
      </c>
      <c r="G165" s="2">
        <v>307.379150390625</v>
      </c>
      <c r="H165" s="3">
        <v>2734.34521484375</v>
      </c>
      <c r="I165" s="3">
        <v>4721.93017578125</v>
      </c>
      <c r="J165" s="3">
        <f>BAU!H165-H165</f>
        <v>1079.4560546875</v>
      </c>
      <c r="K165" s="3">
        <f>BAU!I165-I165</f>
        <v>1426.96923828125</v>
      </c>
    </row>
    <row r="166" spans="1:11" ht="12">
      <c r="A166" s="1">
        <v>2055</v>
      </c>
      <c r="B166" s="2">
        <v>36.33194351196289</v>
      </c>
      <c r="C166" s="2">
        <v>48.68803024291992</v>
      </c>
      <c r="D166" s="2">
        <v>484.04876708984375</v>
      </c>
      <c r="E166" s="2">
        <v>555.4971313476562</v>
      </c>
      <c r="F166" s="2">
        <v>1.9754443168640137</v>
      </c>
      <c r="G166" s="2">
        <v>315.1475830078125</v>
      </c>
      <c r="H166" s="3">
        <v>2766.33935546875</v>
      </c>
      <c r="I166" s="3">
        <v>4770.49267578125</v>
      </c>
      <c r="J166" s="3">
        <f>BAU!H166-H166</f>
        <v>1135.4423828125</v>
      </c>
      <c r="K166" s="3">
        <f>BAU!I166-I166</f>
        <v>1497.8955078125</v>
      </c>
    </row>
    <row r="167" spans="1:11" ht="12">
      <c r="A167" s="1">
        <v>2056</v>
      </c>
      <c r="B167" s="2">
        <v>36.50214767456055</v>
      </c>
      <c r="C167" s="2">
        <v>48.89021682739258</v>
      </c>
      <c r="D167" s="2">
        <v>485.9842224121094</v>
      </c>
      <c r="E167" s="2">
        <v>560.3682861328125</v>
      </c>
      <c r="F167" s="2">
        <v>2.0006790161132812</v>
      </c>
      <c r="G167" s="2">
        <v>323.00115966796875</v>
      </c>
      <c r="H167" s="3">
        <v>2798.486083984375</v>
      </c>
      <c r="I167" s="3">
        <v>4819.2568359375</v>
      </c>
      <c r="J167" s="3">
        <f>BAU!H167-H167</f>
        <v>1192.024169921875</v>
      </c>
      <c r="K167" s="3">
        <f>BAU!I167-I167</f>
        <v>1569.51513671875</v>
      </c>
    </row>
    <row r="168" spans="1:11" ht="12">
      <c r="A168" s="1">
        <v>2057</v>
      </c>
      <c r="B168" s="2">
        <v>36.672332763671875</v>
      </c>
      <c r="C168" s="2">
        <v>49.092533111572266</v>
      </c>
      <c r="D168" s="2">
        <v>487.9429931640625</v>
      </c>
      <c r="E168" s="2">
        <v>565.3331298828125</v>
      </c>
      <c r="F168" s="2">
        <v>2.026228666305542</v>
      </c>
      <c r="G168" s="2">
        <v>330.94097900390625</v>
      </c>
      <c r="H168" s="3">
        <v>2830.784912109375</v>
      </c>
      <c r="I168" s="3">
        <v>4868.22265625</v>
      </c>
      <c r="J168" s="3">
        <f>BAU!H168-H168</f>
        <v>1249.201904296875</v>
      </c>
      <c r="K168" s="3">
        <f>BAU!I168-I168</f>
        <v>1641.8291015625</v>
      </c>
    </row>
    <row r="169" spans="1:11" ht="12">
      <c r="A169" s="1">
        <v>2058</v>
      </c>
      <c r="B169" s="2">
        <v>36.84249496459961</v>
      </c>
      <c r="C169" s="2">
        <v>49.29496765136719</v>
      </c>
      <c r="D169" s="2">
        <v>489.9242858886719</v>
      </c>
      <c r="E169" s="2">
        <v>570.4208374023438</v>
      </c>
      <c r="F169" s="2">
        <v>2.0520966053009033</v>
      </c>
      <c r="G169" s="2">
        <v>338.9680480957031</v>
      </c>
      <c r="H169" s="3">
        <v>2863.236083984375</v>
      </c>
      <c r="I169" s="3">
        <v>4917.39111328125</v>
      </c>
      <c r="J169" s="3">
        <f>BAU!H169-H169</f>
        <v>1306.975341796875</v>
      </c>
      <c r="K169" s="3">
        <f>BAU!I169-I169</f>
        <v>1714.83642578125</v>
      </c>
    </row>
    <row r="170" spans="1:11" ht="12">
      <c r="A170" s="1">
        <v>2059</v>
      </c>
      <c r="B170" s="2">
        <v>37.012630462646484</v>
      </c>
      <c r="C170" s="2">
        <v>49.49751663208008</v>
      </c>
      <c r="D170" s="2">
        <v>491.9273986816406</v>
      </c>
      <c r="E170" s="2">
        <v>575.6060180664062</v>
      </c>
      <c r="F170" s="2">
        <v>2.0782902240753174</v>
      </c>
      <c r="G170" s="2">
        <v>347.08349609375</v>
      </c>
      <c r="H170" s="3">
        <v>2895.839111328125</v>
      </c>
      <c r="I170" s="3">
        <v>4966.76220703125</v>
      </c>
      <c r="J170" s="3">
        <f>BAU!H170-H170</f>
        <v>1365.344970703125</v>
      </c>
      <c r="K170" s="3">
        <f>BAU!I170-I170</f>
        <v>1788.537109375</v>
      </c>
    </row>
    <row r="171" spans="1:11" ht="12">
      <c r="A171" s="1">
        <v>2060</v>
      </c>
      <c r="B171" s="2">
        <v>37.182735443115234</v>
      </c>
      <c r="C171" s="2">
        <v>49.70018005371094</v>
      </c>
      <c r="D171" s="2">
        <v>493.95172119140625</v>
      </c>
      <c r="E171" s="2">
        <v>580.6319580078125</v>
      </c>
      <c r="F171" s="2">
        <v>2.104736089706421</v>
      </c>
      <c r="G171" s="2">
        <v>355.2883605957031</v>
      </c>
      <c r="H171" s="3">
        <v>2928.593994140625</v>
      </c>
      <c r="I171" s="3">
        <v>5016.33544921875</v>
      </c>
      <c r="J171" s="3">
        <f>BAU!H171-H171</f>
        <v>1424.311279296875</v>
      </c>
      <c r="K171" s="3">
        <f>BAU!I171-I171</f>
        <v>1862.931640625</v>
      </c>
    </row>
    <row r="172" spans="1:11" ht="12">
      <c r="A172" s="1">
        <v>2061</v>
      </c>
      <c r="B172" s="2">
        <v>37.354183197021484</v>
      </c>
      <c r="C172" s="2">
        <v>49.8838005065918</v>
      </c>
      <c r="D172" s="2">
        <v>495.9967346191406</v>
      </c>
      <c r="E172" s="2">
        <v>585.288330078125</v>
      </c>
      <c r="F172" s="2">
        <v>2.131208896636963</v>
      </c>
      <c r="G172" s="2">
        <v>363.583251953125</v>
      </c>
      <c r="H172" s="3">
        <v>2961.5009765625</v>
      </c>
      <c r="I172" s="3">
        <v>5066.1044921875</v>
      </c>
      <c r="J172" s="3">
        <f>BAU!H172-H172</f>
        <v>1483.86474609375</v>
      </c>
      <c r="K172" s="3">
        <f>BAU!I172-I172</f>
        <v>1937.99853515625</v>
      </c>
    </row>
    <row r="173" spans="1:11" ht="12">
      <c r="A173" s="1">
        <v>2062</v>
      </c>
      <c r="B173" s="2">
        <v>37.52554702758789</v>
      </c>
      <c r="C173" s="2">
        <v>50.06752014160156</v>
      </c>
      <c r="D173" s="2">
        <v>498.06207275390625</v>
      </c>
      <c r="E173" s="2">
        <v>589.722900390625</v>
      </c>
      <c r="F173" s="2">
        <v>2.1574676036834717</v>
      </c>
      <c r="G173" s="2">
        <v>371.9679260253906</v>
      </c>
      <c r="H173" s="3">
        <v>2994.559326171875</v>
      </c>
      <c r="I173" s="3">
        <v>5116.0576171875</v>
      </c>
      <c r="J173" s="3">
        <f>BAU!H173-H173</f>
        <v>1543.993408203125</v>
      </c>
      <c r="K173" s="3">
        <f>BAU!I173-I173</f>
        <v>2013.70166015625</v>
      </c>
    </row>
    <row r="174" spans="1:11" ht="12">
      <c r="A174" s="1">
        <v>2063</v>
      </c>
      <c r="B174" s="2">
        <v>37.69683074951172</v>
      </c>
      <c r="C174" s="2">
        <v>50.251338958740234</v>
      </c>
      <c r="D174" s="2">
        <v>500.14727783203125</v>
      </c>
      <c r="E174" s="2">
        <v>594.2139892578125</v>
      </c>
      <c r="F174" s="2">
        <v>2.183441638946533</v>
      </c>
      <c r="G174" s="2">
        <v>380.4414978027344</v>
      </c>
      <c r="H174" s="3">
        <v>3027.76953125</v>
      </c>
      <c r="I174" s="3">
        <v>5166.19384765625</v>
      </c>
      <c r="J174" s="3">
        <f>BAU!H174-H174</f>
        <v>1604.69580078125</v>
      </c>
      <c r="K174" s="3">
        <f>BAU!I174-I174</f>
        <v>2090.0419921875</v>
      </c>
    </row>
    <row r="175" spans="1:11" ht="12">
      <c r="A175" s="1">
        <v>2064</v>
      </c>
      <c r="B175" s="2">
        <v>37.86803436279297</v>
      </c>
      <c r="C175" s="2">
        <v>50.43525314331055</v>
      </c>
      <c r="D175" s="2">
        <v>502.251953125</v>
      </c>
      <c r="E175" s="2">
        <v>598.7696533203125</v>
      </c>
      <c r="F175" s="2">
        <v>2.2091879844665527</v>
      </c>
      <c r="G175" s="2">
        <v>389.0030822753906</v>
      </c>
      <c r="H175" s="3">
        <v>3061.131103515625</v>
      </c>
      <c r="I175" s="3">
        <v>5216.51416015625</v>
      </c>
      <c r="J175" s="3">
        <f>BAU!H175-H175</f>
        <v>1665.972900390625</v>
      </c>
      <c r="K175" s="3">
        <f>BAU!I175-I175</f>
        <v>2167.01953125</v>
      </c>
    </row>
    <row r="176" spans="1:11" ht="12">
      <c r="A176" s="1">
        <v>2065</v>
      </c>
      <c r="B176" s="2">
        <v>38.039154052734375</v>
      </c>
      <c r="C176" s="2">
        <v>50.619258880615234</v>
      </c>
      <c r="D176" s="2">
        <v>504.3757019042969</v>
      </c>
      <c r="E176" s="2">
        <v>603.392333984375</v>
      </c>
      <c r="F176" s="2">
        <v>2.234759569168091</v>
      </c>
      <c r="G176" s="2">
        <v>397.6519775390625</v>
      </c>
      <c r="H176" s="3">
        <v>3094.643798828125</v>
      </c>
      <c r="I176" s="3">
        <v>5267.0185546875</v>
      </c>
      <c r="J176" s="3">
        <f>BAU!H176-H176</f>
        <v>1727.825439453125</v>
      </c>
      <c r="K176" s="3">
        <f>BAU!I176-I176</f>
        <v>2244.63330078125</v>
      </c>
    </row>
    <row r="177" spans="1:11" ht="12">
      <c r="A177" s="1">
        <v>2066</v>
      </c>
      <c r="B177" s="2">
        <v>38.2101936340332</v>
      </c>
      <c r="C177" s="2">
        <v>50.803348541259766</v>
      </c>
      <c r="D177" s="2">
        <v>506.51824951171875</v>
      </c>
      <c r="E177" s="2">
        <v>608.10693359375</v>
      </c>
      <c r="F177" s="2">
        <v>2.2602086067199707</v>
      </c>
      <c r="G177" s="2">
        <v>406.3876037597656</v>
      </c>
      <c r="H177" s="3">
        <v>3128.3076171875</v>
      </c>
      <c r="I177" s="3">
        <v>5317.70654296875</v>
      </c>
      <c r="J177" s="3">
        <f>BAU!H177-H177</f>
        <v>1790.25244140625</v>
      </c>
      <c r="K177" s="3">
        <f>BAU!I177-I177</f>
        <v>2322.8837890625</v>
      </c>
    </row>
    <row r="178" spans="1:11" ht="12">
      <c r="A178" s="1">
        <v>2067</v>
      </c>
      <c r="B178" s="2">
        <v>38.38114547729492</v>
      </c>
      <c r="C178" s="2">
        <v>50.987518310546875</v>
      </c>
      <c r="D178" s="2">
        <v>508.67926025390625</v>
      </c>
      <c r="E178" s="2">
        <v>612.9096069335938</v>
      </c>
      <c r="F178" s="2">
        <v>2.285588502883911</v>
      </c>
      <c r="G178" s="2">
        <v>415.2096862792969</v>
      </c>
      <c r="H178" s="3">
        <v>3162.122314453125</v>
      </c>
      <c r="I178" s="3">
        <v>5368.5791015625</v>
      </c>
      <c r="J178" s="3">
        <f>BAU!H178-H178</f>
        <v>1853.254638671875</v>
      </c>
      <c r="K178" s="3">
        <f>BAU!I178-I178</f>
        <v>2401.77099609375</v>
      </c>
    </row>
    <row r="179" spans="1:11" ht="12">
      <c r="A179" s="1">
        <v>2068</v>
      </c>
      <c r="B179" s="2">
        <v>38.5520133972168</v>
      </c>
      <c r="C179" s="2">
        <v>51.17176055908203</v>
      </c>
      <c r="D179" s="2">
        <v>510.8585205078125</v>
      </c>
      <c r="E179" s="2">
        <v>617.770263671875</v>
      </c>
      <c r="F179" s="2">
        <v>2.310936212539673</v>
      </c>
      <c r="G179" s="2">
        <v>424.1180114746094</v>
      </c>
      <c r="H179" s="3">
        <v>3196.087890625</v>
      </c>
      <c r="I179" s="3">
        <v>5419.6357421875</v>
      </c>
      <c r="J179" s="3">
        <f>BAU!H179-H179</f>
        <v>1916.83251953125</v>
      </c>
      <c r="K179" s="3">
        <f>BAU!I179-I179</f>
        <v>2481.2939453125</v>
      </c>
    </row>
    <row r="180" spans="1:11" ht="12">
      <c r="A180" s="1">
        <v>2069</v>
      </c>
      <c r="B180" s="2">
        <v>38.72279739379883</v>
      </c>
      <c r="C180" s="2">
        <v>51.356082916259766</v>
      </c>
      <c r="D180" s="2">
        <v>513.0557861328125</v>
      </c>
      <c r="E180" s="2">
        <v>622.6914672851562</v>
      </c>
      <c r="F180" s="2">
        <v>2.336271286010742</v>
      </c>
      <c r="G180" s="2">
        <v>433.1125183105469</v>
      </c>
      <c r="H180" s="3">
        <v>3230.203857421875</v>
      </c>
      <c r="I180" s="3">
        <v>5470.87646484375</v>
      </c>
      <c r="J180" s="3">
        <f>BAU!H180-H180</f>
        <v>1980.985595703125</v>
      </c>
      <c r="K180" s="3">
        <f>BAU!I180-I180</f>
        <v>2561.4541015625</v>
      </c>
    </row>
    <row r="181" spans="1:11" ht="12">
      <c r="A181" s="1">
        <v>2070</v>
      </c>
      <c r="B181" s="2">
        <v>38.893489837646484</v>
      </c>
      <c r="C181" s="2">
        <v>51.540470123291016</v>
      </c>
      <c r="D181" s="2">
        <v>515.2708129882812</v>
      </c>
      <c r="E181" s="2">
        <v>627.3616943359375</v>
      </c>
      <c r="F181" s="2">
        <v>2.3615353107452393</v>
      </c>
      <c r="G181" s="2">
        <v>442.1930847167969</v>
      </c>
      <c r="H181" s="3">
        <v>3264.470458984375</v>
      </c>
      <c r="I181" s="3">
        <v>5522.3017578125</v>
      </c>
      <c r="J181" s="3">
        <f>BAU!H181-H181</f>
        <v>2045.714111328125</v>
      </c>
      <c r="K181" s="3">
        <f>BAU!I181-I181</f>
        <v>2642.25</v>
      </c>
    </row>
    <row r="182" spans="1:11" ht="12">
      <c r="A182" s="1">
        <v>2071</v>
      </c>
      <c r="B182" s="2">
        <v>39.059295654296875</v>
      </c>
      <c r="C182" s="2">
        <v>51.71082305908203</v>
      </c>
      <c r="D182" s="2">
        <v>517.5032348632812</v>
      </c>
      <c r="E182" s="2">
        <v>631.4990234375</v>
      </c>
      <c r="F182" s="2">
        <v>2.3864896297454834</v>
      </c>
      <c r="G182" s="2">
        <v>451.3592834472656</v>
      </c>
      <c r="H182" s="3">
        <v>3298.88623046875</v>
      </c>
      <c r="I182" s="3">
        <v>5573.90625</v>
      </c>
      <c r="J182" s="3">
        <f>BAU!H182-H182</f>
        <v>2111.01171875</v>
      </c>
      <c r="K182" s="3">
        <f>BAU!I182-I182</f>
        <v>2723.669921875</v>
      </c>
    </row>
    <row r="183" spans="1:11" ht="12">
      <c r="A183" s="1">
        <v>2072</v>
      </c>
      <c r="B183" s="2">
        <v>39.224998474121094</v>
      </c>
      <c r="C183" s="2">
        <v>51.88124084472656</v>
      </c>
      <c r="D183" s="2">
        <v>519.7525024414062</v>
      </c>
      <c r="E183" s="2">
        <v>635.3701782226562</v>
      </c>
      <c r="F183" s="2">
        <v>2.4108872413635254</v>
      </c>
      <c r="G183" s="2">
        <v>460.609619140625</v>
      </c>
      <c r="H183" s="3">
        <v>3333.44970703125</v>
      </c>
      <c r="I183" s="3">
        <v>5625.6806640625</v>
      </c>
      <c r="J183" s="3">
        <f>BAU!H183-H183</f>
        <v>2176.865234375</v>
      </c>
      <c r="K183" s="3">
        <f>BAU!I183-I183</f>
        <v>2805.69140625</v>
      </c>
    </row>
    <row r="184" spans="1:11" ht="12">
      <c r="A184" s="1">
        <v>2073</v>
      </c>
      <c r="B184" s="2">
        <v>39.39060592651367</v>
      </c>
      <c r="C184" s="2">
        <v>52.05171585083008</v>
      </c>
      <c r="D184" s="2">
        <v>522.0184936523438</v>
      </c>
      <c r="E184" s="2">
        <v>639.2601318359375</v>
      </c>
      <c r="F184" s="2">
        <v>2.4346907138824463</v>
      </c>
      <c r="G184" s="2">
        <v>469.942138671875</v>
      </c>
      <c r="H184" s="3">
        <v>3368.16064453125</v>
      </c>
      <c r="I184" s="3">
        <v>5677.6259765625</v>
      </c>
      <c r="J184" s="3">
        <f>BAU!H184-H184</f>
        <v>2243.275390625</v>
      </c>
      <c r="K184" s="3">
        <f>BAU!I184-I184</f>
        <v>2888.314453125</v>
      </c>
    </row>
    <row r="185" spans="1:11" ht="12">
      <c r="A185" s="1">
        <v>2074</v>
      </c>
      <c r="B185" s="2">
        <v>39.55610656738281</v>
      </c>
      <c r="C185" s="2">
        <v>52.22224426269531</v>
      </c>
      <c r="D185" s="2">
        <v>524.3010864257812</v>
      </c>
      <c r="E185" s="2">
        <v>643.182373046875</v>
      </c>
      <c r="F185" s="2">
        <v>2.4579803943634033</v>
      </c>
      <c r="G185" s="2">
        <v>479.3548889160156</v>
      </c>
      <c r="H185" s="3">
        <v>3403.018798828125</v>
      </c>
      <c r="I185" s="3">
        <v>5729.74169921875</v>
      </c>
      <c r="J185" s="3">
        <f>BAU!H185-H185</f>
        <v>2310.242431640625</v>
      </c>
      <c r="K185" s="3">
        <f>BAU!I185-I185</f>
        <v>2971.53955078125</v>
      </c>
    </row>
    <row r="186" spans="1:11" ht="12">
      <c r="A186" s="1">
        <v>2075</v>
      </c>
      <c r="B186" s="2">
        <v>39.72150421142578</v>
      </c>
      <c r="C186" s="2">
        <v>52.392822265625</v>
      </c>
      <c r="D186" s="2">
        <v>526.6002197265625</v>
      </c>
      <c r="E186" s="2">
        <v>647.1284790039062</v>
      </c>
      <c r="F186" s="2">
        <v>2.4808292388916016</v>
      </c>
      <c r="G186" s="2">
        <v>488.84625244140625</v>
      </c>
      <c r="H186" s="3">
        <v>3438.024169921875</v>
      </c>
      <c r="I186" s="3">
        <v>5782.02783203125</v>
      </c>
      <c r="J186" s="3">
        <f>BAU!H186-H186</f>
        <v>2377.766357421875</v>
      </c>
      <c r="K186" s="3">
        <f>BAU!I186-I186</f>
        <v>3055.36669921875</v>
      </c>
    </row>
    <row r="187" spans="1:11" ht="12">
      <c r="A187" s="1">
        <v>2076</v>
      </c>
      <c r="B187" s="2">
        <v>39.882774353027344</v>
      </c>
      <c r="C187" s="2">
        <v>52.559425354003906</v>
      </c>
      <c r="D187" s="2">
        <v>528.91552734375</v>
      </c>
      <c r="E187" s="2">
        <v>651.1488647460938</v>
      </c>
      <c r="F187" s="2">
        <v>2.503309488296509</v>
      </c>
      <c r="G187" s="2">
        <v>498.4148254394531</v>
      </c>
      <c r="H187" s="3">
        <v>3473.176513671875</v>
      </c>
      <c r="I187" s="3">
        <v>5834.4833984375</v>
      </c>
      <c r="J187" s="3">
        <f>BAU!H187-H187</f>
        <v>2445.847412109375</v>
      </c>
      <c r="K187" s="3">
        <f>BAU!I187-I187</f>
        <v>3139.7958984375</v>
      </c>
    </row>
    <row r="188" spans="1:11" ht="12">
      <c r="A188" s="1">
        <v>2077</v>
      </c>
      <c r="B188" s="2">
        <v>40.04393768310547</v>
      </c>
      <c r="C188" s="2">
        <v>52.72607421875</v>
      </c>
      <c r="D188" s="2">
        <v>531.2467041015625</v>
      </c>
      <c r="E188" s="2">
        <v>655.1824340820312</v>
      </c>
      <c r="F188" s="2">
        <v>2.5254874229431152</v>
      </c>
      <c r="G188" s="2">
        <v>508.0594482421875</v>
      </c>
      <c r="H188" s="3">
        <v>3508.475830078125</v>
      </c>
      <c r="I188" s="3">
        <v>5887.10498046875</v>
      </c>
      <c r="J188" s="3">
        <f>BAU!H188-H188</f>
        <v>2514.485595703125</v>
      </c>
      <c r="K188" s="3">
        <f>BAU!I188-I188</f>
        <v>3224.82666015625</v>
      </c>
    </row>
    <row r="189" spans="1:11" ht="12">
      <c r="A189" s="1">
        <v>2078</v>
      </c>
      <c r="B189" s="2">
        <v>40.20500183105469</v>
      </c>
      <c r="C189" s="2">
        <v>52.892765045166016</v>
      </c>
      <c r="D189" s="2">
        <v>533.5936889648438</v>
      </c>
      <c r="E189" s="2">
        <v>659.2452392578125</v>
      </c>
      <c r="F189" s="2">
        <v>2.5474014282226562</v>
      </c>
      <c r="G189" s="2">
        <v>517.7791137695312</v>
      </c>
      <c r="H189" s="3">
        <v>3543.921630859375</v>
      </c>
      <c r="I189" s="3">
        <v>5939.8935546875</v>
      </c>
      <c r="J189" s="3">
        <f>BAU!H189-H189</f>
        <v>2583.681396484375</v>
      </c>
      <c r="K189" s="3">
        <f>BAU!I189-I189</f>
        <v>3310.458984375</v>
      </c>
    </row>
    <row r="190" spans="1:11" ht="12">
      <c r="A190" s="1">
        <v>2079</v>
      </c>
      <c r="B190" s="2">
        <v>40.36595916748047</v>
      </c>
      <c r="C190" s="2">
        <v>53.05949401855469</v>
      </c>
      <c r="D190" s="2">
        <v>535.9564208984375</v>
      </c>
      <c r="E190" s="2">
        <v>663.352294921875</v>
      </c>
      <c r="F190" s="2">
        <v>2.569094181060791</v>
      </c>
      <c r="G190" s="2">
        <v>527.572998046875</v>
      </c>
      <c r="H190" s="3">
        <v>3579.51416015625</v>
      </c>
      <c r="I190" s="3">
        <v>5992.84912109375</v>
      </c>
      <c r="J190" s="3">
        <f>BAU!H190-H190</f>
        <v>2653.4345703125</v>
      </c>
      <c r="K190" s="3">
        <f>BAU!I190-I190</f>
        <v>3396.69287109375</v>
      </c>
    </row>
    <row r="191" spans="1:11" ht="12">
      <c r="A191" s="1">
        <v>2080</v>
      </c>
      <c r="B191" s="2">
        <v>40.52681350708008</v>
      </c>
      <c r="C191" s="2">
        <v>53.226261138916016</v>
      </c>
      <c r="D191" s="2">
        <v>538.3348388671875</v>
      </c>
      <c r="E191" s="2">
        <v>667.3595581054688</v>
      </c>
      <c r="F191" s="2">
        <v>2.5905747413635254</v>
      </c>
      <c r="G191" s="2">
        <v>537.4403686523438</v>
      </c>
      <c r="H191" s="3">
        <v>3615.253173828125</v>
      </c>
      <c r="I191" s="3">
        <v>6045.97119140625</v>
      </c>
      <c r="J191" s="3">
        <f>BAU!H191-H191</f>
        <v>2723.744873046875</v>
      </c>
      <c r="K191" s="3">
        <f>BAU!I191-I191</f>
        <v>3483.52880859375</v>
      </c>
    </row>
    <row r="192" spans="1:11" ht="12">
      <c r="A192" s="1">
        <v>2081</v>
      </c>
      <c r="B192" s="2">
        <v>40.5775032043457</v>
      </c>
      <c r="C192" s="2">
        <v>53.299991607666016</v>
      </c>
      <c r="D192" s="2">
        <v>540.7237548828125</v>
      </c>
      <c r="E192" s="2">
        <v>670.6207275390625</v>
      </c>
      <c r="F192" s="2">
        <v>2.61165189743042</v>
      </c>
      <c r="G192" s="2">
        <v>547.38037109375</v>
      </c>
      <c r="H192" s="3">
        <v>3651.098388671875</v>
      </c>
      <c r="I192" s="3">
        <v>6099.22509765625</v>
      </c>
      <c r="J192" s="3">
        <f>BAU!H192-H192</f>
        <v>2794.471923828125</v>
      </c>
      <c r="K192" s="3">
        <f>BAU!I192-I192</f>
        <v>3570.82275390625</v>
      </c>
    </row>
    <row r="193" spans="1:11" ht="12">
      <c r="A193" s="1">
        <v>2082</v>
      </c>
      <c r="B193" s="2">
        <v>40.62822723388672</v>
      </c>
      <c r="C193" s="2">
        <v>53.373756408691406</v>
      </c>
      <c r="D193" s="2">
        <v>543.11474609375</v>
      </c>
      <c r="E193" s="2">
        <v>673.2533569335938</v>
      </c>
      <c r="F193" s="2">
        <v>2.6319539546966553</v>
      </c>
      <c r="G193" s="2">
        <v>557.39111328125</v>
      </c>
      <c r="H193" s="3">
        <v>3686.984130859375</v>
      </c>
      <c r="I193" s="3">
        <v>6152.552734375</v>
      </c>
      <c r="J193" s="3">
        <f>BAU!H193-H193</f>
        <v>2865.378662109375</v>
      </c>
      <c r="K193" s="3">
        <f>BAU!I193-I193</f>
        <v>3658.3359375</v>
      </c>
    </row>
    <row r="194" spans="1:11" ht="12">
      <c r="A194" s="1">
        <v>2083</v>
      </c>
      <c r="B194" s="2">
        <v>40.678985595703125</v>
      </c>
      <c r="C194" s="2">
        <v>53.44755172729492</v>
      </c>
      <c r="D194" s="2">
        <v>545.5084838867188</v>
      </c>
      <c r="E194" s="2">
        <v>675.8831787109375</v>
      </c>
      <c r="F194" s="2">
        <v>2.6513493061065674</v>
      </c>
      <c r="G194" s="2">
        <v>567.4697265625</v>
      </c>
      <c r="H194" s="3">
        <v>3722.91015625</v>
      </c>
      <c r="I194" s="3">
        <v>6205.9541015625</v>
      </c>
      <c r="J194" s="3">
        <f>BAU!H194-H194</f>
        <v>2936.46484375</v>
      </c>
      <c r="K194" s="3">
        <f>BAU!I194-I194</f>
        <v>3746.0693359375</v>
      </c>
    </row>
    <row r="195" spans="1:11" ht="12">
      <c r="A195" s="1">
        <v>2084</v>
      </c>
      <c r="B195" s="2">
        <v>40.72977828979492</v>
      </c>
      <c r="C195" s="2">
        <v>53.52136993408203</v>
      </c>
      <c r="D195" s="2">
        <v>547.9052734375</v>
      </c>
      <c r="E195" s="2">
        <v>678.5126953125</v>
      </c>
      <c r="F195" s="2">
        <v>2.669952154159546</v>
      </c>
      <c r="G195" s="2">
        <v>577.6132202148438</v>
      </c>
      <c r="H195" s="3">
        <v>3758.876220703125</v>
      </c>
      <c r="I195" s="3">
        <v>6259.42919921875</v>
      </c>
      <c r="J195" s="3">
        <f>BAU!H195-H195</f>
        <v>3007.730712890625</v>
      </c>
      <c r="K195" s="3">
        <f>BAU!I195-I195</f>
        <v>3834.02197265625</v>
      </c>
    </row>
    <row r="196" spans="1:11" ht="12">
      <c r="A196" s="1">
        <v>2085</v>
      </c>
      <c r="B196" s="2">
        <v>40.78059387207031</v>
      </c>
      <c r="C196" s="2">
        <v>53.59521484375</v>
      </c>
      <c r="D196" s="2">
        <v>550.3056030273438</v>
      </c>
      <c r="E196" s="2">
        <v>681.1331787109375</v>
      </c>
      <c r="F196" s="2">
        <v>2.6878607273101807</v>
      </c>
      <c r="G196" s="2">
        <v>587.819091796875</v>
      </c>
      <c r="H196" s="3">
        <v>3794.882568359375</v>
      </c>
      <c r="I196" s="3">
        <v>6312.978515625</v>
      </c>
      <c r="J196" s="3">
        <f>BAU!H196-H196</f>
        <v>3079.176513671875</v>
      </c>
      <c r="K196" s="3">
        <f>BAU!I196-I196</f>
        <v>3922.1943359375</v>
      </c>
    </row>
    <row r="197" spans="1:11" ht="12">
      <c r="A197" s="1">
        <v>2086</v>
      </c>
      <c r="B197" s="2">
        <v>40.82796859741211</v>
      </c>
      <c r="C197" s="2">
        <v>53.66560745239258</v>
      </c>
      <c r="D197" s="2">
        <v>552.7095336914062</v>
      </c>
      <c r="E197" s="2">
        <v>683.7711791992188</v>
      </c>
      <c r="F197" s="2">
        <v>2.70516300201416</v>
      </c>
      <c r="G197" s="2">
        <v>598.0850219726562</v>
      </c>
      <c r="H197" s="3">
        <v>3830.92919921875</v>
      </c>
      <c r="I197" s="3">
        <v>6366.60009765625</v>
      </c>
      <c r="J197" s="3">
        <f>BAU!H197-H197</f>
        <v>3150.80224609375</v>
      </c>
      <c r="K197" s="3">
        <f>BAU!I197-I197</f>
        <v>4010.58544921875</v>
      </c>
    </row>
    <row r="198" spans="1:11" ht="12">
      <c r="A198" s="1">
        <v>2087</v>
      </c>
      <c r="B198" s="2">
        <v>40.8753662109375</v>
      </c>
      <c r="C198" s="2">
        <v>53.736019134521484</v>
      </c>
      <c r="D198" s="2">
        <v>555.1171875</v>
      </c>
      <c r="E198" s="2">
        <v>686.4353637695312</v>
      </c>
      <c r="F198" s="2">
        <v>2.7219467163085938</v>
      </c>
      <c r="G198" s="2">
        <v>608.4090576171875</v>
      </c>
      <c r="H198" s="3">
        <v>3867.01611328125</v>
      </c>
      <c r="I198" s="3">
        <v>6420.2919921875</v>
      </c>
      <c r="J198" s="3">
        <f>BAU!H198-H198</f>
        <v>3222.60791015625</v>
      </c>
      <c r="K198" s="3">
        <f>BAU!I198-I198</f>
        <v>4099.197265625</v>
      </c>
    </row>
    <row r="199" spans="1:11" ht="12">
      <c r="A199" s="1">
        <v>2088</v>
      </c>
      <c r="B199" s="2">
        <v>40.922786712646484</v>
      </c>
      <c r="C199" s="2">
        <v>53.806453704833984</v>
      </c>
      <c r="D199" s="2">
        <v>557.5287475585938</v>
      </c>
      <c r="E199" s="2">
        <v>689.077880859375</v>
      </c>
      <c r="F199" s="2">
        <v>2.7382800579071045</v>
      </c>
      <c r="G199" s="2">
        <v>618.7896118164062</v>
      </c>
      <c r="H199" s="3">
        <v>3903.143310546875</v>
      </c>
      <c r="I199" s="3">
        <v>6474.05419921875</v>
      </c>
      <c r="J199" s="3">
        <f>BAU!H199-H199</f>
        <v>3294.593017578125</v>
      </c>
      <c r="K199" s="3">
        <f>BAU!I199-I199</f>
        <v>4188.02783203125</v>
      </c>
    </row>
    <row r="200" spans="1:11" ht="12">
      <c r="A200" s="1">
        <v>2089</v>
      </c>
      <c r="B200" s="2">
        <v>40.9702262878418</v>
      </c>
      <c r="C200" s="2">
        <v>53.876895904541016</v>
      </c>
      <c r="D200" s="2">
        <v>559.944580078125</v>
      </c>
      <c r="E200" s="2">
        <v>691.7135009765625</v>
      </c>
      <c r="F200" s="2">
        <v>2.75420880317688</v>
      </c>
      <c r="G200" s="2">
        <v>629.2252197265625</v>
      </c>
      <c r="H200" s="3">
        <v>3939.31103515625</v>
      </c>
      <c r="I200" s="3">
        <v>6527.88720703125</v>
      </c>
      <c r="J200" s="3">
        <f>BAU!H200-H200</f>
        <v>3366.75732421875</v>
      </c>
      <c r="K200" s="3">
        <f>BAU!I200-I200</f>
        <v>4277.07763671875</v>
      </c>
    </row>
    <row r="201" spans="1:11" ht="12">
      <c r="A201" s="1">
        <v>2090</v>
      </c>
      <c r="B201" s="2">
        <v>41.01768493652344</v>
      </c>
      <c r="C201" s="2">
        <v>53.947357177734375</v>
      </c>
      <c r="D201" s="2">
        <v>562.3648071289062</v>
      </c>
      <c r="E201" s="2">
        <v>694.3748168945312</v>
      </c>
      <c r="F201" s="2">
        <v>2.769784688949585</v>
      </c>
      <c r="G201" s="2">
        <v>639.7144775390625</v>
      </c>
      <c r="H201" s="3">
        <v>3975.518798828125</v>
      </c>
      <c r="I201" s="3">
        <v>6581.79052734375</v>
      </c>
      <c r="J201" s="3">
        <f>BAU!H201-H201</f>
        <v>3439.102294921875</v>
      </c>
      <c r="K201" s="3">
        <f>BAU!I201-I201</f>
        <v>4366.34716796875</v>
      </c>
    </row>
    <row r="202" spans="1:11" ht="12">
      <c r="A202" s="1">
        <v>2091</v>
      </c>
      <c r="B202" s="2">
        <v>41.06855773925781</v>
      </c>
      <c r="C202" s="2">
        <v>54.0208854675293</v>
      </c>
      <c r="D202" s="2">
        <v>564.789794921875</v>
      </c>
      <c r="E202" s="2">
        <v>697.1082763671875</v>
      </c>
      <c r="F202" s="2">
        <v>2.7850749492645264</v>
      </c>
      <c r="G202" s="2">
        <v>650.2562866210938</v>
      </c>
      <c r="H202" s="3">
        <v>4011.76904296875</v>
      </c>
      <c r="I202" s="3">
        <v>6635.765625</v>
      </c>
      <c r="J202" s="3">
        <f>BAU!H202-H202</f>
        <v>3511.63525390625</v>
      </c>
      <c r="K202" s="3">
        <f>BAU!I202-I202</f>
        <v>4455.845703125</v>
      </c>
    </row>
    <row r="203" spans="1:11" ht="12">
      <c r="A203" s="1">
        <v>2092</v>
      </c>
      <c r="B203" s="2">
        <v>41.11943817138672</v>
      </c>
      <c r="C203" s="2">
        <v>54.09442138671875</v>
      </c>
      <c r="D203" s="2">
        <v>567.2200317382812</v>
      </c>
      <c r="E203" s="2">
        <v>699.87548828125</v>
      </c>
      <c r="F203" s="2">
        <v>2.800144672393799</v>
      </c>
      <c r="G203" s="2">
        <v>660.8497924804688</v>
      </c>
      <c r="H203" s="3">
        <v>4048.06591796875</v>
      </c>
      <c r="I203" s="3">
        <v>6689.81396484375</v>
      </c>
      <c r="J203" s="3">
        <f>BAU!H203-H203</f>
        <v>3584.37109375</v>
      </c>
      <c r="K203" s="3">
        <f>BAU!I203-I203</f>
        <v>4545.58740234375</v>
      </c>
    </row>
    <row r="204" spans="1:11" ht="12">
      <c r="A204" s="1">
        <v>2093</v>
      </c>
      <c r="B204" s="2">
        <v>41.17033004760742</v>
      </c>
      <c r="C204" s="2">
        <v>54.167964935302734</v>
      </c>
      <c r="D204" s="2">
        <v>569.6557006835938</v>
      </c>
      <c r="E204" s="2">
        <v>702.6864013671875</v>
      </c>
      <c r="F204" s="2">
        <v>2.8150393962860107</v>
      </c>
      <c r="G204" s="2">
        <v>671.4943237304688</v>
      </c>
      <c r="H204" s="3">
        <v>4084.409423828125</v>
      </c>
      <c r="I204" s="3">
        <v>6743.93603515625</v>
      </c>
      <c r="J204" s="3">
        <f>BAU!H204-H204</f>
        <v>3657.309814453125</v>
      </c>
      <c r="K204" s="3">
        <f>BAU!I204-I204</f>
        <v>4635.57373046875</v>
      </c>
    </row>
    <row r="205" spans="1:11" ht="12">
      <c r="A205" s="1">
        <v>2094</v>
      </c>
      <c r="B205" s="2">
        <v>41.221229553222656</v>
      </c>
      <c r="C205" s="2">
        <v>54.24151611328125</v>
      </c>
      <c r="D205" s="2">
        <v>572.0968627929688</v>
      </c>
      <c r="E205" s="2">
        <v>705.5797729492188</v>
      </c>
      <c r="F205" s="2">
        <v>2.8298096656799316</v>
      </c>
      <c r="G205" s="2">
        <v>682.1893310546875</v>
      </c>
      <c r="H205" s="3">
        <v>4120.79931640625</v>
      </c>
      <c r="I205" s="3">
        <v>6798.13134765625</v>
      </c>
      <c r="J205" s="3">
        <f>BAU!H205-H205</f>
        <v>3730.451171875</v>
      </c>
      <c r="K205" s="3">
        <f>BAU!I205-I205</f>
        <v>4725.80419921875</v>
      </c>
    </row>
    <row r="206" spans="1:11" ht="12">
      <c r="A206" s="1">
        <v>2095</v>
      </c>
      <c r="B206" s="2">
        <v>41.27213668823242</v>
      </c>
      <c r="C206" s="2">
        <v>54.31507110595703</v>
      </c>
      <c r="D206" s="2">
        <v>574.543701171875</v>
      </c>
      <c r="E206" s="2">
        <v>708.4985961914062</v>
      </c>
      <c r="F206" s="2">
        <v>2.8445005416870117</v>
      </c>
      <c r="G206" s="2">
        <v>692.9344482421875</v>
      </c>
      <c r="H206" s="3">
        <v>4157.23583984375</v>
      </c>
      <c r="I206" s="3">
        <v>6852.400390625</v>
      </c>
      <c r="J206" s="3">
        <f>BAU!H206-H206</f>
        <v>3803.79541015625</v>
      </c>
      <c r="K206" s="3">
        <f>BAU!I206-I206</f>
        <v>4816.2783203125</v>
      </c>
    </row>
    <row r="207" spans="1:11" ht="12">
      <c r="A207" s="1">
        <v>2096</v>
      </c>
      <c r="B207" s="2">
        <v>41.32044982910156</v>
      </c>
      <c r="C207" s="2">
        <v>54.38602828979492</v>
      </c>
      <c r="D207" s="2">
        <v>576.9962158203125</v>
      </c>
      <c r="E207" s="2">
        <v>711.44287109375</v>
      </c>
      <c r="F207" s="2">
        <v>2.859130859375</v>
      </c>
      <c r="G207" s="2">
        <v>703.7293701171875</v>
      </c>
      <c r="H207" s="3">
        <v>4193.71875</v>
      </c>
      <c r="I207" s="3">
        <v>6906.7421875</v>
      </c>
      <c r="J207" s="3">
        <f>BAU!H207-H207</f>
        <v>3877.3427734375</v>
      </c>
      <c r="K207" s="3">
        <f>BAU!I207-I207</f>
        <v>4906.99609375</v>
      </c>
    </row>
    <row r="208" spans="1:11" ht="12">
      <c r="A208" s="1">
        <v>2097</v>
      </c>
      <c r="B208" s="2">
        <v>41.3687629699707</v>
      </c>
      <c r="C208" s="2">
        <v>54.45698928833008</v>
      </c>
      <c r="D208" s="2">
        <v>579.4542846679688</v>
      </c>
      <c r="E208" s="2">
        <v>714.4012451171875</v>
      </c>
      <c r="F208" s="2">
        <v>2.8737146854400635</v>
      </c>
      <c r="G208" s="2">
        <v>714.5740356445312</v>
      </c>
      <c r="H208" s="3">
        <v>4230.248046875</v>
      </c>
      <c r="I208" s="3">
        <v>6961.15478515625</v>
      </c>
      <c r="J208" s="3">
        <f>BAU!H208-H208</f>
        <v>3951.09326171875</v>
      </c>
      <c r="K208" s="3">
        <f>BAU!I208-I208</f>
        <v>4997.95751953125</v>
      </c>
    </row>
    <row r="209" spans="1:11" ht="12">
      <c r="A209" s="1">
        <v>2098</v>
      </c>
      <c r="B209" s="2">
        <v>41.417083740234375</v>
      </c>
      <c r="C209" s="2">
        <v>54.52794647216797</v>
      </c>
      <c r="D209" s="2">
        <v>581.9180908203125</v>
      </c>
      <c r="E209" s="2">
        <v>717.34912109375</v>
      </c>
      <c r="F209" s="2">
        <v>2.8882546424865723</v>
      </c>
      <c r="G209" s="2">
        <v>725.4682006835938</v>
      </c>
      <c r="H209" s="3">
        <v>4266.82421875</v>
      </c>
      <c r="I209" s="3">
        <v>7015.638671875</v>
      </c>
      <c r="J209" s="3">
        <f>BAU!H209-H209</f>
        <v>4025.0458984375</v>
      </c>
      <c r="K209" s="3">
        <f>BAU!I209-I209</f>
        <v>5089.1630859375</v>
      </c>
    </row>
    <row r="210" spans="1:11" ht="12">
      <c r="A210" s="1">
        <v>2099</v>
      </c>
      <c r="B210" s="2">
        <v>41.46540069580078</v>
      </c>
      <c r="C210" s="2">
        <v>54.59890365600586</v>
      </c>
      <c r="D210" s="2">
        <v>584.3876342773438</v>
      </c>
      <c r="E210" s="2">
        <v>720.3163452148438</v>
      </c>
      <c r="F210" s="2">
        <v>2.9027512073516846</v>
      </c>
      <c r="G210" s="2">
        <v>736.4118041992188</v>
      </c>
      <c r="H210" s="3">
        <v>4303.44677734375</v>
      </c>
      <c r="I210" s="3">
        <v>7070.19287109375</v>
      </c>
      <c r="J210" s="3">
        <f>BAU!H210-H210</f>
        <v>4099.20166015625</v>
      </c>
      <c r="K210" s="3">
        <f>BAU!I210-I210</f>
        <v>5180.61279296875</v>
      </c>
    </row>
    <row r="211" spans="1:11" ht="12">
      <c r="A211" s="1">
        <v>2100</v>
      </c>
      <c r="B211" s="2">
        <v>41.51372146606445</v>
      </c>
      <c r="C211" s="2">
        <v>54.66986083984375</v>
      </c>
      <c r="D211" s="2">
        <v>586.8630981445312</v>
      </c>
      <c r="E211" s="2">
        <v>723.2786254882812</v>
      </c>
      <c r="F211" s="2">
        <v>2.9172098636627197</v>
      </c>
      <c r="G211" s="2">
        <v>747.4046020507812</v>
      </c>
      <c r="H211" s="3">
        <v>4340.11572265625</v>
      </c>
      <c r="I211" s="3">
        <v>7124.818359375</v>
      </c>
      <c r="J211" s="3">
        <f>BAU!H211-H211</f>
        <v>4173.56005859375</v>
      </c>
      <c r="K211" s="3">
        <f>BAU!I211-I211</f>
        <v>5272.306640625</v>
      </c>
    </row>
    <row r="214" spans="5:6" ht="12">
      <c r="E214" t="s">
        <v>559</v>
      </c>
      <c r="F214" s="3">
        <f>F211*9/5</f>
        <v>5.2509777545928955</v>
      </c>
    </row>
  </sheetData>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8.8515625" defaultRowHeight="12.75"/>
  <cols>
    <col min="1" max="1" width="18.7109375" style="0" customWidth="1"/>
    <col min="2" max="11" width="20.7109375" style="0" customWidth="1"/>
  </cols>
  <sheetData>
    <row r="1" spans="1:2" ht="12">
      <c r="A1" s="5" t="s">
        <v>325</v>
      </c>
      <c r="B1" s="6"/>
    </row>
    <row r="2" spans="1:7" ht="34.5" customHeight="1">
      <c r="A2" s="7" t="s">
        <v>173</v>
      </c>
      <c r="B2" s="120" t="s">
        <v>524</v>
      </c>
      <c r="C2" s="103"/>
      <c r="D2" s="103"/>
      <c r="E2" s="103"/>
      <c r="F2" s="103"/>
      <c r="G2" s="103"/>
    </row>
    <row r="3" spans="1:2" ht="12">
      <c r="A3" s="9" t="s">
        <v>174</v>
      </c>
      <c r="B3" s="8" t="s">
        <v>525</v>
      </c>
    </row>
    <row r="4" spans="1:2" ht="12">
      <c r="A4" s="9" t="s">
        <v>175</v>
      </c>
      <c r="B4" s="8" t="s">
        <v>178</v>
      </c>
    </row>
    <row r="5" spans="1:2" ht="12">
      <c r="A5" s="9" t="s">
        <v>179</v>
      </c>
      <c r="B5" s="10" t="s">
        <v>557</v>
      </c>
    </row>
    <row r="6" spans="1:2" ht="24">
      <c r="A6" s="7" t="s">
        <v>261</v>
      </c>
      <c r="B6" s="8" t="s">
        <v>330</v>
      </c>
    </row>
    <row r="7" spans="1:2" ht="12">
      <c r="A7" s="11" t="s">
        <v>262</v>
      </c>
      <c r="B7" t="s">
        <v>263</v>
      </c>
    </row>
    <row r="10" spans="1:11" ht="36">
      <c r="A10" s="1" t="s">
        <v>163</v>
      </c>
      <c r="B10" s="4" t="s">
        <v>217</v>
      </c>
      <c r="C10" s="4" t="s">
        <v>169</v>
      </c>
      <c r="D10" s="4" t="s">
        <v>170</v>
      </c>
      <c r="E10" s="4" t="s">
        <v>171</v>
      </c>
      <c r="F10" s="4" t="s">
        <v>172</v>
      </c>
      <c r="G10" s="4" t="s">
        <v>161</v>
      </c>
      <c r="H10" s="35" t="s">
        <v>162</v>
      </c>
      <c r="I10" s="35" t="s">
        <v>264</v>
      </c>
      <c r="J10" s="4" t="s">
        <v>276</v>
      </c>
      <c r="K10" s="4" t="s">
        <v>277</v>
      </c>
    </row>
    <row r="11" spans="1:11" ht="12">
      <c r="A11" s="1">
        <v>1900</v>
      </c>
      <c r="B11" s="2">
        <v>4.622437000274658</v>
      </c>
      <c r="C11" s="2">
        <v>7.465542793273926</v>
      </c>
      <c r="D11" s="2">
        <v>294.00146484375</v>
      </c>
      <c r="E11" s="2">
        <v>284.16552734375</v>
      </c>
      <c r="F11" s="2">
        <v>0.0781937837600708</v>
      </c>
      <c r="G11" s="3"/>
      <c r="H11" s="3">
        <v>0</v>
      </c>
      <c r="I11" s="3">
        <v>0</v>
      </c>
      <c r="J11" s="3">
        <f>BAU!H11-H11</f>
        <v>0</v>
      </c>
      <c r="K11" s="3">
        <f>BAU!I11-I11</f>
        <v>0</v>
      </c>
    </row>
    <row r="12" spans="1:11" ht="12">
      <c r="A12" s="1">
        <v>1901</v>
      </c>
      <c r="B12" s="2">
        <v>4.927073001861572</v>
      </c>
      <c r="C12" s="2">
        <v>7.824409008026123</v>
      </c>
      <c r="D12" s="2">
        <v>294.244384765625</v>
      </c>
      <c r="E12" s="2">
        <v>284.2550964355469</v>
      </c>
      <c r="F12" s="2">
        <v>0.07840661704540253</v>
      </c>
      <c r="G12" s="3"/>
      <c r="H12" s="3">
        <v>1.980466365814209</v>
      </c>
      <c r="I12" s="3">
        <v>7.6001176834106445</v>
      </c>
      <c r="J12" s="3">
        <f>BAU!H12-H12</f>
        <v>0</v>
      </c>
      <c r="K12" s="3">
        <f>BAU!I12-I12</f>
        <v>0</v>
      </c>
    </row>
    <row r="13" spans="1:11" ht="12">
      <c r="A13" s="1">
        <v>1902</v>
      </c>
      <c r="B13" s="2">
        <v>4.99306058883667</v>
      </c>
      <c r="C13" s="2">
        <v>7.923002243041992</v>
      </c>
      <c r="D13" s="2">
        <v>294.5053405761719</v>
      </c>
      <c r="E13" s="2">
        <v>284.3740234375</v>
      </c>
      <c r="F13" s="2">
        <v>0.07874350994825363</v>
      </c>
      <c r="G13" s="3"/>
      <c r="H13" s="3">
        <v>4.018853187561035</v>
      </c>
      <c r="I13" s="3">
        <v>15.461499214172363</v>
      </c>
      <c r="J13" s="3">
        <f>BAU!H13-H13</f>
        <v>0</v>
      </c>
      <c r="K13" s="3">
        <f>BAU!I13-I13</f>
        <v>0</v>
      </c>
    </row>
    <row r="14" spans="1:11" ht="12">
      <c r="A14" s="1">
        <v>1903</v>
      </c>
      <c r="B14" s="2">
        <v>5.2870588302612305</v>
      </c>
      <c r="C14" s="2">
        <v>8.266905784606934</v>
      </c>
      <c r="D14" s="2">
        <v>294.7763671875</v>
      </c>
      <c r="E14" s="2">
        <v>284.4949645996094</v>
      </c>
      <c r="F14" s="2">
        <v>0.07920587807893753</v>
      </c>
      <c r="G14" s="3"/>
      <c r="H14" s="3">
        <v>6.159822940826416</v>
      </c>
      <c r="I14" s="3">
        <v>23.513465881347656</v>
      </c>
      <c r="J14" s="3">
        <f>BAU!H14-H14</f>
        <v>0</v>
      </c>
      <c r="K14" s="3">
        <f>BAU!I14-I14</f>
        <v>0</v>
      </c>
    </row>
    <row r="15" spans="1:11" ht="12">
      <c r="A15" s="1">
        <v>1904</v>
      </c>
      <c r="B15" s="2">
        <v>5.407648086547852</v>
      </c>
      <c r="C15" s="2">
        <v>8.415775299072266</v>
      </c>
      <c r="D15" s="2">
        <v>295.0658874511719</v>
      </c>
      <c r="E15" s="2">
        <v>284.6558837890625</v>
      </c>
      <c r="F15" s="2">
        <v>0.07980770617723465</v>
      </c>
      <c r="G15" s="3"/>
      <c r="H15" s="3">
        <v>8.427085876464844</v>
      </c>
      <c r="I15" s="3">
        <v>31.836196899414062</v>
      </c>
      <c r="J15" s="3">
        <f>BAU!H15-H15</f>
        <v>0</v>
      </c>
      <c r="K15" s="3">
        <f>BAU!I15-I15</f>
        <v>0</v>
      </c>
    </row>
    <row r="16" spans="1:11" ht="12">
      <c r="A16" s="1">
        <v>1905</v>
      </c>
      <c r="B16" s="2">
        <v>5.650762557983398</v>
      </c>
      <c r="C16" s="2">
        <v>8.697982788085938</v>
      </c>
      <c r="D16" s="2">
        <v>295.3657531738281</v>
      </c>
      <c r="E16" s="2">
        <v>284.8301696777344</v>
      </c>
      <c r="F16" s="2">
        <v>0.08056613802909851</v>
      </c>
      <c r="G16" s="3"/>
      <c r="H16" s="3">
        <v>10.764260292053223</v>
      </c>
      <c r="I16" s="3">
        <v>40.3577995300293</v>
      </c>
      <c r="J16" s="3">
        <f>BAU!H16-H16</f>
        <v>0</v>
      </c>
      <c r="K16" s="3">
        <f>BAU!I16-I16</f>
        <v>0</v>
      </c>
    </row>
    <row r="17" spans="1:11" ht="12">
      <c r="A17" s="1">
        <v>1906</v>
      </c>
      <c r="B17" s="2">
        <v>5.887455463409424</v>
      </c>
      <c r="C17" s="2">
        <v>8.980256080627441</v>
      </c>
      <c r="D17" s="2">
        <v>295.68450927734375</v>
      </c>
      <c r="E17" s="2">
        <v>285.03326416015625</v>
      </c>
      <c r="F17" s="2">
        <v>0.08148946613073349</v>
      </c>
      <c r="G17" s="3"/>
      <c r="H17" s="3">
        <v>13.239282608032227</v>
      </c>
      <c r="I17" s="3">
        <v>49.16163635253906</v>
      </c>
      <c r="J17" s="3">
        <f>BAU!H17-H17</f>
        <v>0</v>
      </c>
      <c r="K17" s="3">
        <f>BAU!I17-I17</f>
        <v>0</v>
      </c>
    </row>
    <row r="18" spans="1:11" ht="12">
      <c r="A18" s="1">
        <v>1907</v>
      </c>
      <c r="B18" s="2">
        <v>6.253373622894287</v>
      </c>
      <c r="C18" s="2">
        <v>9.402566909790039</v>
      </c>
      <c r="D18" s="2">
        <v>296.026611328125</v>
      </c>
      <c r="E18" s="2">
        <v>285.2652282714844</v>
      </c>
      <c r="F18" s="2">
        <v>0.08259383589029312</v>
      </c>
      <c r="G18" s="3"/>
      <c r="H18" s="3">
        <v>15.915619850158691</v>
      </c>
      <c r="I18" s="3">
        <v>58.30025863647461</v>
      </c>
      <c r="J18" s="3">
        <f>BAU!H18-H18</f>
        <v>0</v>
      </c>
      <c r="K18" s="3">
        <f>BAU!I18-I18</f>
        <v>0</v>
      </c>
    </row>
    <row r="19" spans="1:11" ht="12">
      <c r="A19" s="1">
        <v>1908</v>
      </c>
      <c r="B19" s="2">
        <v>6.178232669830322</v>
      </c>
      <c r="C19" s="2">
        <v>9.329755783081055</v>
      </c>
      <c r="D19" s="2">
        <v>296.37957763671875</v>
      </c>
      <c r="E19" s="2">
        <v>285.4899597167969</v>
      </c>
      <c r="F19" s="2">
        <v>0.0838862732052803</v>
      </c>
      <c r="G19" s="3"/>
      <c r="H19" s="3">
        <v>18.759244918823242</v>
      </c>
      <c r="I19" s="3">
        <v>67.67552185058594</v>
      </c>
      <c r="J19" s="3">
        <f>BAU!H19-H19</f>
        <v>0</v>
      </c>
      <c r="K19" s="3">
        <f>BAU!I19-I19</f>
        <v>0</v>
      </c>
    </row>
    <row r="20" spans="1:11" ht="12">
      <c r="A20" s="1">
        <v>1909</v>
      </c>
      <c r="B20" s="2">
        <v>6.314636707305908</v>
      </c>
      <c r="C20" s="2">
        <v>9.500927925109863</v>
      </c>
      <c r="D20" s="2">
        <v>296.720947265625</v>
      </c>
      <c r="E20" s="2">
        <v>285.70001220703125</v>
      </c>
      <c r="F20" s="2">
        <v>0.08531461656093597</v>
      </c>
      <c r="G20" s="3"/>
      <c r="H20" s="3">
        <v>21.575523376464844</v>
      </c>
      <c r="I20" s="3">
        <v>77.06946563720703</v>
      </c>
      <c r="J20" s="3">
        <f>BAU!H20-H20</f>
        <v>0</v>
      </c>
      <c r="K20" s="3">
        <f>BAU!I20-I20</f>
        <v>0</v>
      </c>
    </row>
    <row r="21" spans="1:11" ht="12">
      <c r="A21" s="1">
        <v>1910</v>
      </c>
      <c r="B21" s="2">
        <v>6.47735595703125</v>
      </c>
      <c r="C21" s="2">
        <v>9.700577735900879</v>
      </c>
      <c r="D21" s="2">
        <v>297.06964111328125</v>
      </c>
      <c r="E21" s="2">
        <v>285.9172668457031</v>
      </c>
      <c r="F21" s="2">
        <v>0.08685646951198578</v>
      </c>
      <c r="G21" s="3"/>
      <c r="H21" s="3">
        <v>24.51396369934082</v>
      </c>
      <c r="I21" s="3">
        <v>86.645263671875</v>
      </c>
      <c r="J21" s="3">
        <f>BAU!H21-H21</f>
        <v>0</v>
      </c>
      <c r="K21" s="3">
        <f>BAU!I21-I21</f>
        <v>0</v>
      </c>
    </row>
    <row r="22" spans="1:11" ht="12">
      <c r="A22" s="1">
        <v>1911</v>
      </c>
      <c r="B22" s="2">
        <v>6.320488929748535</v>
      </c>
      <c r="C22" s="2">
        <v>9.546551704406738</v>
      </c>
      <c r="D22" s="2">
        <v>297.4122314453125</v>
      </c>
      <c r="E22" s="2">
        <v>286.1223449707031</v>
      </c>
      <c r="F22" s="2">
        <v>0.08850239217281342</v>
      </c>
      <c r="G22" s="3"/>
      <c r="H22" s="3">
        <v>27.56155776977539</v>
      </c>
      <c r="I22" s="3">
        <v>96.28807830810547</v>
      </c>
      <c r="J22" s="3">
        <f>BAU!H22-H22</f>
        <v>0</v>
      </c>
      <c r="K22" s="3">
        <f>BAU!I22-I22</f>
        <v>0</v>
      </c>
    </row>
    <row r="23" spans="1:11" ht="12">
      <c r="A23" s="1">
        <v>1912</v>
      </c>
      <c r="B23" s="2">
        <v>6.326308727264404</v>
      </c>
      <c r="C23" s="2">
        <v>9.58764934539795</v>
      </c>
      <c r="D23" s="2">
        <v>297.734130859375</v>
      </c>
      <c r="E23" s="2">
        <v>286.3088073730469</v>
      </c>
      <c r="F23" s="2">
        <v>0.09020845592021942</v>
      </c>
      <c r="G23" s="3"/>
      <c r="H23" s="3">
        <v>30.696414947509766</v>
      </c>
      <c r="I23" s="3">
        <v>105.85004425048828</v>
      </c>
      <c r="J23" s="3">
        <f>BAU!H23-H23</f>
        <v>0</v>
      </c>
      <c r="K23" s="3">
        <f>BAU!I23-I23</f>
        <v>0</v>
      </c>
    </row>
    <row r="24" spans="1:11" ht="12">
      <c r="A24" s="1">
        <v>1913</v>
      </c>
      <c r="B24" s="2">
        <v>6.472229480743408</v>
      </c>
      <c r="C24" s="2">
        <v>9.773173332214355</v>
      </c>
      <c r="D24" s="2">
        <v>298.05621337890625</v>
      </c>
      <c r="E24" s="2">
        <v>286.4879150390625</v>
      </c>
      <c r="F24" s="2">
        <v>0.09194892644882202</v>
      </c>
      <c r="G24" s="3"/>
      <c r="H24" s="3">
        <v>34.016231536865234</v>
      </c>
      <c r="I24" s="3">
        <v>115.50726318359375</v>
      </c>
      <c r="J24" s="3">
        <f>BAU!H24-H24</f>
        <v>0</v>
      </c>
      <c r="K24" s="3">
        <f>BAU!I24-I24</f>
        <v>0</v>
      </c>
    </row>
    <row r="25" spans="1:11" ht="12">
      <c r="A25" s="1">
        <v>1914</v>
      </c>
      <c r="B25" s="2">
        <v>6.112137794494629</v>
      </c>
      <c r="C25" s="2">
        <v>9.387809753417969</v>
      </c>
      <c r="D25" s="2">
        <v>298.3650207519531</v>
      </c>
      <c r="E25" s="2">
        <v>286.6244201660156</v>
      </c>
      <c r="F25" s="2">
        <v>0.09370164573192596</v>
      </c>
      <c r="G25" s="3"/>
      <c r="H25" s="3">
        <v>37.37701416015625</v>
      </c>
      <c r="I25" s="3">
        <v>125.13592529296875</v>
      </c>
      <c r="J25" s="3">
        <f>BAU!H25-H25</f>
        <v>0</v>
      </c>
      <c r="K25" s="3">
        <f>BAU!I25-I25</f>
        <v>0</v>
      </c>
    </row>
    <row r="26" spans="1:11" ht="12">
      <c r="A26" s="1">
        <v>1915</v>
      </c>
      <c r="B26" s="2">
        <v>6.0191545486450195</v>
      </c>
      <c r="C26" s="2">
        <v>9.308480262756348</v>
      </c>
      <c r="D26" s="2">
        <v>298.63739013671875</v>
      </c>
      <c r="E26" s="2">
        <v>286.7191467285156</v>
      </c>
      <c r="F26" s="2">
        <v>0.09539113938808441</v>
      </c>
      <c r="G26" s="3"/>
      <c r="H26" s="3">
        <v>40.5190315246582</v>
      </c>
      <c r="I26" s="3">
        <v>134.49398803710938</v>
      </c>
      <c r="J26" s="3">
        <f>BAU!H26-H26</f>
        <v>0</v>
      </c>
      <c r="K26" s="3">
        <f>BAU!I26-I26</f>
        <v>0</v>
      </c>
    </row>
    <row r="27" spans="1:11" ht="12">
      <c r="A27" s="1">
        <v>1916</v>
      </c>
      <c r="B27" s="2">
        <v>6.250234603881836</v>
      </c>
      <c r="C27" s="2">
        <v>9.592138290405273</v>
      </c>
      <c r="D27" s="2">
        <v>298.91162109375</v>
      </c>
      <c r="E27" s="2">
        <v>286.8177795410156</v>
      </c>
      <c r="F27" s="2">
        <v>0.0969926044344902</v>
      </c>
      <c r="G27" s="3"/>
      <c r="H27" s="3">
        <v>43.71342849731445</v>
      </c>
      <c r="I27" s="3">
        <v>143.90884399414062</v>
      </c>
      <c r="J27" s="3">
        <f>BAU!H27-H27</f>
        <v>0</v>
      </c>
      <c r="K27" s="3">
        <f>BAU!I27-I27</f>
        <v>0</v>
      </c>
    </row>
    <row r="28" spans="1:11" ht="12">
      <c r="A28" s="1">
        <v>1917</v>
      </c>
      <c r="B28" s="2">
        <v>6.402723789215088</v>
      </c>
      <c r="C28" s="2">
        <v>9.790718078613281</v>
      </c>
      <c r="D28" s="2">
        <v>299.20697021484375</v>
      </c>
      <c r="E28" s="2">
        <v>286.947265625</v>
      </c>
      <c r="F28" s="2">
        <v>0.09854520857334137</v>
      </c>
      <c r="G28" s="3"/>
      <c r="H28" s="3">
        <v>47.100311279296875</v>
      </c>
      <c r="I28" s="3">
        <v>153.575439453125</v>
      </c>
      <c r="J28" s="3">
        <f>BAU!H28-H28</f>
        <v>0</v>
      </c>
      <c r="K28" s="3">
        <f>BAU!I28-I28</f>
        <v>0</v>
      </c>
    </row>
    <row r="29" spans="1:11" ht="12">
      <c r="A29" s="1">
        <v>1918</v>
      </c>
      <c r="B29" s="2">
        <v>6.40475606918335</v>
      </c>
      <c r="C29" s="2">
        <v>9.808566093444824</v>
      </c>
      <c r="D29" s="2">
        <v>299.5084533691406</v>
      </c>
      <c r="E29" s="2">
        <v>287.087158203125</v>
      </c>
      <c r="F29" s="2">
        <v>0.10008880496025085</v>
      </c>
      <c r="G29" s="3"/>
      <c r="H29" s="3">
        <v>50.57225799560547</v>
      </c>
      <c r="I29" s="3">
        <v>163.37286376953125</v>
      </c>
      <c r="J29" s="3">
        <f>BAU!H29-H29</f>
        <v>0</v>
      </c>
      <c r="K29" s="3">
        <f>BAU!I29-I29</f>
        <v>0</v>
      </c>
    </row>
    <row r="30" spans="1:11" ht="12">
      <c r="A30" s="1">
        <v>1919</v>
      </c>
      <c r="B30" s="2">
        <v>5.94069766998291</v>
      </c>
      <c r="C30" s="2">
        <v>9.317073822021484</v>
      </c>
      <c r="D30" s="2">
        <v>299.7830505371094</v>
      </c>
      <c r="E30" s="2">
        <v>287.17291259765625</v>
      </c>
      <c r="F30" s="2">
        <v>0.10160883516073227</v>
      </c>
      <c r="G30" s="3"/>
      <c r="H30" s="3">
        <v>53.857200622558594</v>
      </c>
      <c r="I30" s="3">
        <v>172.9971160888672</v>
      </c>
      <c r="J30" s="3">
        <f>BAU!H30-H30</f>
        <v>0</v>
      </c>
      <c r="K30" s="3">
        <f>BAU!I30-I30</f>
        <v>0</v>
      </c>
    </row>
    <row r="31" spans="1:11" ht="12">
      <c r="A31" s="1">
        <v>1920</v>
      </c>
      <c r="B31" s="2">
        <v>6.387793064117432</v>
      </c>
      <c r="C31" s="2">
        <v>9.847023010253906</v>
      </c>
      <c r="D31" s="2">
        <v>300.0420837402344</v>
      </c>
      <c r="E31" s="2">
        <v>287.2410583496094</v>
      </c>
      <c r="F31" s="2">
        <v>0.10302837938070297</v>
      </c>
      <c r="G31" s="3"/>
      <c r="H31" s="3">
        <v>57.00390625</v>
      </c>
      <c r="I31" s="3">
        <v>182.51292419433594</v>
      </c>
      <c r="J31" s="3">
        <f>BAU!H31-H31</f>
        <v>0</v>
      </c>
      <c r="K31" s="3">
        <f>BAU!I31-I31</f>
        <v>0</v>
      </c>
    </row>
    <row r="32" spans="1:11" ht="12">
      <c r="A32" s="1">
        <v>1921</v>
      </c>
      <c r="B32" s="2">
        <v>6.1263909339904785</v>
      </c>
      <c r="C32" s="2">
        <v>9.565533638000488</v>
      </c>
      <c r="D32" s="2">
        <v>300.32061767578125</v>
      </c>
      <c r="E32" s="2">
        <v>287.3345031738281</v>
      </c>
      <c r="F32" s="2">
        <v>0.10439102351665497</v>
      </c>
      <c r="G32" s="3"/>
      <c r="H32" s="3">
        <v>60.262577056884766</v>
      </c>
      <c r="I32" s="3">
        <v>192.25437927246094</v>
      </c>
      <c r="J32" s="3">
        <f>BAU!H32-H32</f>
        <v>0</v>
      </c>
      <c r="K32" s="3">
        <f>BAU!I32-I32</f>
        <v>0</v>
      </c>
    </row>
    <row r="33" spans="1:11" ht="12">
      <c r="A33" s="1">
        <v>1922</v>
      </c>
      <c r="B33" s="2">
        <v>6.240233421325684</v>
      </c>
      <c r="C33" s="2">
        <v>9.737139701843262</v>
      </c>
      <c r="D33" s="2">
        <v>300.5816650390625</v>
      </c>
      <c r="E33" s="2">
        <v>287.435791015625</v>
      </c>
      <c r="F33" s="2">
        <v>0.1057068407535553</v>
      </c>
      <c r="G33" s="3"/>
      <c r="H33" s="3">
        <v>63.29999542236328</v>
      </c>
      <c r="I33" s="3">
        <v>201.88426208496094</v>
      </c>
      <c r="J33" s="3">
        <f>BAU!H33-H33</f>
        <v>0</v>
      </c>
      <c r="K33" s="3">
        <f>BAU!I33-I33</f>
        <v>0</v>
      </c>
    </row>
    <row r="34" spans="1:11" ht="12">
      <c r="A34" s="1">
        <v>1923</v>
      </c>
      <c r="B34" s="2">
        <v>6.7203898429870605</v>
      </c>
      <c r="C34" s="2">
        <v>10.296684265136719</v>
      </c>
      <c r="D34" s="2">
        <v>300.8720397949219</v>
      </c>
      <c r="E34" s="2">
        <v>287.5873107910156</v>
      </c>
      <c r="F34" s="2">
        <v>0.10701904445886612</v>
      </c>
      <c r="G34" s="3"/>
      <c r="H34" s="3">
        <v>66.5956802368164</v>
      </c>
      <c r="I34" s="3">
        <v>211.83123779296875</v>
      </c>
      <c r="J34" s="3">
        <f>BAU!H34-H34</f>
        <v>0</v>
      </c>
      <c r="K34" s="3">
        <f>BAU!I34-I34</f>
        <v>0</v>
      </c>
    </row>
    <row r="35" spans="1:11" ht="12">
      <c r="A35" s="1">
        <v>1924</v>
      </c>
      <c r="B35" s="2">
        <v>6.749711513519287</v>
      </c>
      <c r="C35" s="2">
        <v>10.349169731140137</v>
      </c>
      <c r="D35" s="2">
        <v>301.1944580078125</v>
      </c>
      <c r="E35" s="2">
        <v>287.7998962402344</v>
      </c>
      <c r="F35" s="2">
        <v>0.1084173247218132</v>
      </c>
      <c r="G35" s="3"/>
      <c r="H35" s="3">
        <v>70.17711639404297</v>
      </c>
      <c r="I35" s="3">
        <v>222.14759826660156</v>
      </c>
      <c r="J35" s="3">
        <f>BAU!H35-H35</f>
        <v>0</v>
      </c>
      <c r="K35" s="3">
        <f>BAU!I35-I35</f>
        <v>0</v>
      </c>
    </row>
    <row r="36" spans="1:11" ht="12">
      <c r="A36" s="1">
        <v>1925</v>
      </c>
      <c r="B36" s="2">
        <v>6.7989630699157715</v>
      </c>
      <c r="C36" s="2">
        <v>10.428071975708008</v>
      </c>
      <c r="D36" s="2">
        <v>301.51409912109375</v>
      </c>
      <c r="E36" s="2">
        <v>287.9931335449219</v>
      </c>
      <c r="F36" s="2">
        <v>0.1099219024181366</v>
      </c>
      <c r="G36" s="3"/>
      <c r="H36" s="3">
        <v>73.77851867675781</v>
      </c>
      <c r="I36" s="3">
        <v>232.5263671875</v>
      </c>
      <c r="J36" s="3">
        <f>BAU!H36-H36</f>
        <v>0</v>
      </c>
      <c r="K36" s="3">
        <f>BAU!I36-I36</f>
        <v>0</v>
      </c>
    </row>
    <row r="37" spans="1:11" ht="12">
      <c r="A37" s="1">
        <v>1926</v>
      </c>
      <c r="B37" s="2">
        <v>6.7591094970703125</v>
      </c>
      <c r="C37" s="2">
        <v>10.413544654846191</v>
      </c>
      <c r="D37" s="2">
        <v>301.82952880859375</v>
      </c>
      <c r="E37" s="2">
        <v>288.18084716796875</v>
      </c>
      <c r="F37" s="2">
        <v>0.11150139570236206</v>
      </c>
      <c r="G37" s="3"/>
      <c r="H37" s="3">
        <v>77.3821029663086</v>
      </c>
      <c r="I37" s="3">
        <v>242.94898986816406</v>
      </c>
      <c r="J37" s="3">
        <f>BAU!H37-H37</f>
        <v>0</v>
      </c>
      <c r="K37" s="3">
        <f>BAU!I37-I37</f>
        <v>0</v>
      </c>
    </row>
    <row r="38" spans="1:11" ht="12">
      <c r="A38" s="1">
        <v>1927</v>
      </c>
      <c r="B38" s="2">
        <v>7.252365589141846</v>
      </c>
      <c r="C38" s="2">
        <v>10.973214149475098</v>
      </c>
      <c r="D38" s="2">
        <v>302.1598815917969</v>
      </c>
      <c r="E38" s="2">
        <v>288.390869140625</v>
      </c>
      <c r="F38" s="2">
        <v>0.11314310133457184</v>
      </c>
      <c r="G38" s="3"/>
      <c r="H38" s="3">
        <v>81.08001708984375</v>
      </c>
      <c r="I38" s="3">
        <v>253.57240295410156</v>
      </c>
      <c r="J38" s="3">
        <f>BAU!H38-H38</f>
        <v>0</v>
      </c>
      <c r="K38" s="3">
        <f>BAU!I38-I38</f>
        <v>0</v>
      </c>
    </row>
    <row r="39" spans="1:11" ht="12">
      <c r="A39" s="1">
        <v>1928</v>
      </c>
      <c r="B39" s="2">
        <v>7.2605390548706055</v>
      </c>
      <c r="C39" s="2">
        <v>11.002388954162598</v>
      </c>
      <c r="D39" s="2">
        <v>302.52044677734375</v>
      </c>
      <c r="E39" s="2">
        <v>288.6348571777344</v>
      </c>
      <c r="F39" s="2">
        <v>0.11489309370517731</v>
      </c>
      <c r="G39" s="3"/>
      <c r="H39" s="3">
        <v>84.99494934082031</v>
      </c>
      <c r="I39" s="3">
        <v>264.5565490722656</v>
      </c>
      <c r="J39" s="3">
        <f>BAU!H39-H39</f>
        <v>0</v>
      </c>
      <c r="K39" s="3">
        <f>BAU!I39-I39</f>
        <v>0</v>
      </c>
    </row>
    <row r="40" spans="1:11" ht="12">
      <c r="A40" s="1">
        <v>1929</v>
      </c>
      <c r="B40" s="2">
        <v>7.665185451507568</v>
      </c>
      <c r="C40" s="2">
        <v>11.456148147583008</v>
      </c>
      <c r="D40" s="2">
        <v>302.8916015625</v>
      </c>
      <c r="E40" s="2">
        <v>288.8607177734375</v>
      </c>
      <c r="F40" s="2">
        <v>0.11674057692289352</v>
      </c>
      <c r="G40" s="3"/>
      <c r="H40" s="3">
        <v>89.0223617553711</v>
      </c>
      <c r="I40" s="3">
        <v>275.7290954589844</v>
      </c>
      <c r="J40" s="3">
        <f>BAU!H40-H40</f>
        <v>0</v>
      </c>
      <c r="K40" s="3">
        <f>BAU!I40-I40</f>
        <v>0</v>
      </c>
    </row>
    <row r="41" spans="1:11" ht="12">
      <c r="A41" s="1">
        <v>1930</v>
      </c>
      <c r="B41" s="2">
        <v>7.61772346496582</v>
      </c>
      <c r="C41" s="2">
        <v>11.38643741607666</v>
      </c>
      <c r="D41" s="2">
        <v>303.2814025878906</v>
      </c>
      <c r="E41" s="2">
        <v>289.06060791015625</v>
      </c>
      <c r="F41" s="2">
        <v>0.11865923553705215</v>
      </c>
      <c r="G41" s="3"/>
      <c r="H41" s="3">
        <v>93.11537170410156</v>
      </c>
      <c r="I41" s="3">
        <v>287.15911865234375</v>
      </c>
      <c r="J41" s="3">
        <f>BAU!H41-H41</f>
        <v>0</v>
      </c>
      <c r="K41" s="3">
        <f>BAU!I41-I41</f>
        <v>0</v>
      </c>
    </row>
    <row r="42" spans="1:11" ht="12">
      <c r="A42" s="1">
        <v>1931</v>
      </c>
      <c r="B42" s="2">
        <v>7.241566181182861</v>
      </c>
      <c r="C42" s="2">
        <v>10.990374565124512</v>
      </c>
      <c r="D42" s="2">
        <v>303.6400451660156</v>
      </c>
      <c r="E42" s="2">
        <v>289.18707275390625</v>
      </c>
      <c r="F42" s="2">
        <v>0.12057320773601532</v>
      </c>
      <c r="G42" s="3"/>
      <c r="H42" s="3">
        <v>96.84463500976562</v>
      </c>
      <c r="I42" s="3">
        <v>298.39703369140625</v>
      </c>
      <c r="J42" s="3">
        <f>BAU!H42-H42</f>
        <v>0</v>
      </c>
      <c r="K42" s="3">
        <f>BAU!I42-I42</f>
        <v>0</v>
      </c>
    </row>
    <row r="43" spans="1:11" ht="12">
      <c r="A43" s="1">
        <v>1932</v>
      </c>
      <c r="B43" s="2">
        <v>6.538525104522705</v>
      </c>
      <c r="C43" s="2">
        <v>10.267428398132324</v>
      </c>
      <c r="D43" s="2">
        <v>303.93194580078125</v>
      </c>
      <c r="E43" s="2">
        <v>289.225341796875</v>
      </c>
      <c r="F43" s="2">
        <v>0.12237443029880524</v>
      </c>
      <c r="G43" s="3"/>
      <c r="H43" s="3">
        <v>100.18572235107422</v>
      </c>
      <c r="I43" s="3">
        <v>309.1163024902344</v>
      </c>
      <c r="J43" s="3">
        <f>BAU!H43-H43</f>
        <v>0</v>
      </c>
      <c r="K43" s="3">
        <f>BAU!I43-I43</f>
        <v>0</v>
      </c>
    </row>
    <row r="44" spans="1:11" ht="12">
      <c r="A44" s="1">
        <v>1933</v>
      </c>
      <c r="B44" s="2">
        <v>6.686822414398193</v>
      </c>
      <c r="C44" s="2">
        <v>10.45637035369873</v>
      </c>
      <c r="D44" s="2">
        <v>304.1791687011719</v>
      </c>
      <c r="E44" s="2">
        <v>289.2666015625</v>
      </c>
      <c r="F44" s="2">
        <v>0.12398764491081238</v>
      </c>
      <c r="G44" s="3"/>
      <c r="H44" s="3">
        <v>103.37078857421875</v>
      </c>
      <c r="I44" s="3">
        <v>319.45458984375</v>
      </c>
      <c r="J44" s="3">
        <f>BAU!H44-H44</f>
        <v>0</v>
      </c>
      <c r="K44" s="3">
        <f>BAU!I44-I44</f>
        <v>0</v>
      </c>
    </row>
    <row r="45" spans="1:11" ht="12">
      <c r="A45" s="1">
        <v>1934</v>
      </c>
      <c r="B45" s="2">
        <v>6.931026458740234</v>
      </c>
      <c r="C45" s="2">
        <v>10.76068115234375</v>
      </c>
      <c r="D45" s="2">
        <v>304.451904296875</v>
      </c>
      <c r="E45" s="2">
        <v>289.38812255859375</v>
      </c>
      <c r="F45" s="2">
        <v>0.12549588084220886</v>
      </c>
      <c r="G45" s="3"/>
      <c r="H45" s="3">
        <v>106.76472473144531</v>
      </c>
      <c r="I45" s="3">
        <v>330.0250549316406</v>
      </c>
      <c r="J45" s="3">
        <f>BAU!H45-H45</f>
        <v>0</v>
      </c>
      <c r="K45" s="3">
        <f>BAU!I45-I45</f>
        <v>0</v>
      </c>
    </row>
    <row r="46" spans="1:11" ht="12">
      <c r="A46" s="1">
        <v>1935</v>
      </c>
      <c r="B46" s="2">
        <v>7.111875057220459</v>
      </c>
      <c r="C46" s="2">
        <v>10.977849006652832</v>
      </c>
      <c r="D46" s="2">
        <v>304.75042724609375</v>
      </c>
      <c r="E46" s="2">
        <v>289.5848083496094</v>
      </c>
      <c r="F46" s="2">
        <v>0.12702399492263794</v>
      </c>
      <c r="G46" s="3"/>
      <c r="H46" s="3">
        <v>110.40931701660156</v>
      </c>
      <c r="I46" s="3">
        <v>340.8671875</v>
      </c>
      <c r="J46" s="3">
        <f>BAU!H46-H46</f>
        <v>0</v>
      </c>
      <c r="K46" s="3">
        <f>BAU!I46-I46</f>
        <v>0</v>
      </c>
    </row>
    <row r="47" spans="1:11" ht="12">
      <c r="A47" s="1">
        <v>1936</v>
      </c>
      <c r="B47" s="2">
        <v>7.505927562713623</v>
      </c>
      <c r="C47" s="2">
        <v>11.451471328735352</v>
      </c>
      <c r="D47" s="2">
        <v>305.07769775390625</v>
      </c>
      <c r="E47" s="2">
        <v>289.846435546875</v>
      </c>
      <c r="F47" s="2">
        <v>0.1286603808403015</v>
      </c>
      <c r="G47" s="3"/>
      <c r="H47" s="3">
        <v>114.30614471435547</v>
      </c>
      <c r="I47" s="3">
        <v>352.02264404296875</v>
      </c>
      <c r="J47" s="3">
        <f>BAU!H47-H47</f>
        <v>0</v>
      </c>
      <c r="K47" s="3">
        <f>BAU!I47-I47</f>
        <v>0</v>
      </c>
    </row>
    <row r="48" spans="1:11" ht="12">
      <c r="A48" s="1">
        <v>1937</v>
      </c>
      <c r="B48" s="2">
        <v>7.708631992340088</v>
      </c>
      <c r="C48" s="2">
        <v>11.712120056152344</v>
      </c>
      <c r="D48" s="2">
        <v>305.438232421875</v>
      </c>
      <c r="E48" s="2">
        <v>290.139892578125</v>
      </c>
      <c r="F48" s="2">
        <v>0.1304701715707779</v>
      </c>
      <c r="G48" s="3"/>
      <c r="H48" s="3">
        <v>118.5381851196289</v>
      </c>
      <c r="I48" s="3">
        <v>363.5718688964844</v>
      </c>
      <c r="J48" s="3">
        <f>BAU!H48-H48</f>
        <v>0</v>
      </c>
      <c r="K48" s="3">
        <f>BAU!I48-I48</f>
        <v>0</v>
      </c>
    </row>
    <row r="49" spans="1:11" ht="12">
      <c r="A49" s="1">
        <v>1938</v>
      </c>
      <c r="B49" s="2">
        <v>7.461857318878174</v>
      </c>
      <c r="C49" s="2">
        <v>11.458415031433105</v>
      </c>
      <c r="D49" s="2">
        <v>305.79443359375</v>
      </c>
      <c r="E49" s="2">
        <v>290.4070129394531</v>
      </c>
      <c r="F49" s="2">
        <v>0.13244746625423431</v>
      </c>
      <c r="G49" s="3"/>
      <c r="H49" s="3">
        <v>122.85279083251953</v>
      </c>
      <c r="I49" s="3">
        <v>375.1888427734375</v>
      </c>
      <c r="J49" s="3">
        <f>BAU!H49-H49</f>
        <v>0</v>
      </c>
      <c r="K49" s="3">
        <f>BAU!I49-I49</f>
        <v>0</v>
      </c>
    </row>
    <row r="50" spans="1:11" ht="12">
      <c r="A50" s="1">
        <v>1939</v>
      </c>
      <c r="B50" s="2">
        <v>7.7051849365234375</v>
      </c>
      <c r="C50" s="2">
        <v>11.757525444030762</v>
      </c>
      <c r="D50" s="2">
        <v>306.1375427246094</v>
      </c>
      <c r="E50" s="2">
        <v>290.65875244140625</v>
      </c>
      <c r="F50" s="2">
        <v>0.13452191650867462</v>
      </c>
      <c r="G50" s="3"/>
      <c r="H50" s="3">
        <v>127.09857940673828</v>
      </c>
      <c r="I50" s="3">
        <v>386.7594299316406</v>
      </c>
      <c r="J50" s="3">
        <f>BAU!H50-H50</f>
        <v>0</v>
      </c>
      <c r="K50" s="3">
        <f>BAU!I50-I50</f>
        <v>0</v>
      </c>
    </row>
    <row r="51" spans="1:11" ht="12">
      <c r="A51" s="1">
        <v>1940</v>
      </c>
      <c r="B51" s="2">
        <v>8.092991828918457</v>
      </c>
      <c r="C51" s="2">
        <v>12.196789741516113</v>
      </c>
      <c r="D51" s="2">
        <v>306.51214599609375</v>
      </c>
      <c r="E51" s="2">
        <v>290.95123291015625</v>
      </c>
      <c r="F51" s="2">
        <v>0.13669726252555847</v>
      </c>
      <c r="G51" s="3"/>
      <c r="H51" s="3">
        <v>131.66429138183594</v>
      </c>
      <c r="I51" s="3">
        <v>398.6816711425781</v>
      </c>
      <c r="J51" s="3">
        <f>BAU!H51-H51</f>
        <v>0</v>
      </c>
      <c r="K51" s="3">
        <f>BAU!I51-I51</f>
        <v>0</v>
      </c>
    </row>
    <row r="52" spans="1:11" ht="12">
      <c r="A52" s="1">
        <v>1941</v>
      </c>
      <c r="B52" s="2">
        <v>8.16154670715332</v>
      </c>
      <c r="C52" s="2">
        <v>12.363914489746094</v>
      </c>
      <c r="D52" s="2">
        <v>306.910888671875</v>
      </c>
      <c r="E52" s="2">
        <v>291.2861328125</v>
      </c>
      <c r="F52" s="2">
        <v>0.13902196288108826</v>
      </c>
      <c r="G52" s="3"/>
      <c r="H52" s="3">
        <v>136.5520477294922</v>
      </c>
      <c r="I52" s="3">
        <v>410.9411315917969</v>
      </c>
      <c r="J52" s="3">
        <f>BAU!H52-H52</f>
        <v>0</v>
      </c>
      <c r="K52" s="3">
        <f>BAU!I52-I52</f>
        <v>0</v>
      </c>
    </row>
    <row r="53" spans="1:11" ht="12">
      <c r="A53" s="1">
        <v>1942</v>
      </c>
      <c r="B53" s="2">
        <v>8.255653381347656</v>
      </c>
      <c r="C53" s="2">
        <v>12.537128448486328</v>
      </c>
      <c r="D53" s="2">
        <v>307.3099670410156</v>
      </c>
      <c r="E53" s="2">
        <v>291.60894775390625</v>
      </c>
      <c r="F53" s="2">
        <v>0.14150100946426392</v>
      </c>
      <c r="G53" s="3"/>
      <c r="H53" s="3">
        <v>141.52980041503906</v>
      </c>
      <c r="I53" s="3">
        <v>423.3699951171875</v>
      </c>
      <c r="J53" s="3">
        <f>BAU!H53-H53</f>
        <v>0</v>
      </c>
      <c r="K53" s="3">
        <f>BAU!I53-I53</f>
        <v>0</v>
      </c>
    </row>
    <row r="54" spans="1:11" ht="12">
      <c r="A54" s="1">
        <v>1943</v>
      </c>
      <c r="B54" s="2">
        <v>8.416183471679688</v>
      </c>
      <c r="C54" s="2">
        <v>12.787578582763672</v>
      </c>
      <c r="D54" s="2">
        <v>307.7153015136719</v>
      </c>
      <c r="E54" s="2">
        <v>291.92303466796875</v>
      </c>
      <c r="F54" s="2">
        <v>0.14409741759300232</v>
      </c>
      <c r="G54" s="3"/>
      <c r="H54" s="3">
        <v>146.58432006835938</v>
      </c>
      <c r="I54" s="3">
        <v>436.00103759765625</v>
      </c>
      <c r="J54" s="3">
        <f>BAU!H54-H54</f>
        <v>0</v>
      </c>
      <c r="K54" s="3">
        <f>BAU!I54-I54</f>
        <v>0</v>
      </c>
    </row>
    <row r="55" spans="1:11" ht="12">
      <c r="A55" s="1">
        <v>1944</v>
      </c>
      <c r="B55" s="2">
        <v>8.37767219543457</v>
      </c>
      <c r="C55" s="2">
        <v>12.819525718688965</v>
      </c>
      <c r="D55" s="2">
        <v>308.1224365234375</v>
      </c>
      <c r="E55" s="2">
        <v>292.22119140625</v>
      </c>
      <c r="F55" s="2">
        <v>0.14678442478179932</v>
      </c>
      <c r="G55" s="3"/>
      <c r="H55" s="3">
        <v>151.72702026367188</v>
      </c>
      <c r="I55" s="3">
        <v>448.80059814453125</v>
      </c>
      <c r="J55" s="3">
        <f>BAU!H55-H55</f>
        <v>0</v>
      </c>
      <c r="K55" s="3">
        <f>BAU!I55-I55</f>
        <v>0</v>
      </c>
    </row>
    <row r="56" spans="1:11" ht="12">
      <c r="A56" s="1">
        <v>1945</v>
      </c>
      <c r="B56" s="2">
        <v>7.5856733322143555</v>
      </c>
      <c r="C56" s="2">
        <v>12.037434577941895</v>
      </c>
      <c r="D56" s="2">
        <v>308.481689453125</v>
      </c>
      <c r="E56" s="2">
        <v>292.4703063964844</v>
      </c>
      <c r="F56" s="2">
        <v>0.14951911568641663</v>
      </c>
      <c r="G56" s="3"/>
      <c r="H56" s="3">
        <v>156.53240966796875</v>
      </c>
      <c r="I56" s="3">
        <v>461.32684326171875</v>
      </c>
      <c r="J56" s="3">
        <f>BAU!H56-H56</f>
        <v>0</v>
      </c>
      <c r="K56" s="3">
        <f>BAU!I56-I56</f>
        <v>0</v>
      </c>
    </row>
    <row r="57" spans="1:11" ht="12">
      <c r="A57" s="1">
        <v>1946</v>
      </c>
      <c r="B57" s="2">
        <v>8.46564769744873</v>
      </c>
      <c r="C57" s="2">
        <v>13.052741050720215</v>
      </c>
      <c r="D57" s="2">
        <v>308.8207702636719</v>
      </c>
      <c r="E57" s="2">
        <v>292.7402038574219</v>
      </c>
      <c r="F57" s="2">
        <v>0.15222613513469696</v>
      </c>
      <c r="G57" s="3"/>
      <c r="H57" s="3">
        <v>161.05496215820312</v>
      </c>
      <c r="I57" s="3">
        <v>473.7450256347656</v>
      </c>
      <c r="J57" s="3">
        <f>BAU!H57-H57</f>
        <v>0</v>
      </c>
      <c r="K57" s="3">
        <f>BAU!I57-I57</f>
        <v>0</v>
      </c>
    </row>
    <row r="58" spans="1:11" ht="12">
      <c r="A58" s="1">
        <v>1947</v>
      </c>
      <c r="B58" s="2">
        <v>9.12109088897705</v>
      </c>
      <c r="C58" s="2">
        <v>13.862979888916016</v>
      </c>
      <c r="D58" s="2">
        <v>309.25384521484375</v>
      </c>
      <c r="E58" s="2">
        <v>293.1738586425781</v>
      </c>
      <c r="F58" s="2">
        <v>0.15504318475723267</v>
      </c>
      <c r="G58" s="3"/>
      <c r="H58" s="3">
        <v>166.14015197753906</v>
      </c>
      <c r="I58" s="3">
        <v>487.1015930175781</v>
      </c>
      <c r="J58" s="3">
        <f>BAU!H58-H58</f>
        <v>0</v>
      </c>
      <c r="K58" s="3">
        <f>BAU!I58-I58</f>
        <v>0</v>
      </c>
    </row>
    <row r="59" spans="1:11" ht="12">
      <c r="A59" s="1">
        <v>1948</v>
      </c>
      <c r="B59" s="2">
        <v>9.445479393005371</v>
      </c>
      <c r="C59" s="2">
        <v>14.311888694763184</v>
      </c>
      <c r="D59" s="2">
        <v>309.7394104003906</v>
      </c>
      <c r="E59" s="2">
        <v>293.7190856933594</v>
      </c>
      <c r="F59" s="2">
        <v>0.15815190970897675</v>
      </c>
      <c r="G59" s="3"/>
      <c r="H59" s="3">
        <v>171.6747589111328</v>
      </c>
      <c r="I59" s="3">
        <v>501.1329345703125</v>
      </c>
      <c r="J59" s="3">
        <f>BAU!H59-H59</f>
        <v>0</v>
      </c>
      <c r="K59" s="3">
        <f>BAU!I59-I59</f>
        <v>0</v>
      </c>
    </row>
    <row r="60" spans="1:11" ht="12">
      <c r="A60" s="1">
        <v>1949</v>
      </c>
      <c r="B60" s="2">
        <v>9.422390937805176</v>
      </c>
      <c r="C60" s="2">
        <v>14.352770805358887</v>
      </c>
      <c r="D60" s="2">
        <v>310.2337341308594</v>
      </c>
      <c r="E60" s="2">
        <v>294.2969055175781</v>
      </c>
      <c r="F60" s="2">
        <v>0.1616230309009552</v>
      </c>
      <c r="G60" s="3"/>
      <c r="H60" s="3">
        <v>177.37435913085938</v>
      </c>
      <c r="I60" s="3">
        <v>515.4601440429688</v>
      </c>
      <c r="J60" s="3">
        <f>BAU!H60-H60</f>
        <v>0</v>
      </c>
      <c r="K60" s="3">
        <f>BAU!I60-I60</f>
        <v>0</v>
      </c>
    </row>
    <row r="61" spans="1:11" ht="12">
      <c r="A61" s="1">
        <v>1950</v>
      </c>
      <c r="B61" s="2">
        <v>10.1065092086792</v>
      </c>
      <c r="C61" s="2">
        <v>15.172221183776855</v>
      </c>
      <c r="D61" s="2">
        <v>310.7453918457031</v>
      </c>
      <c r="E61" s="2">
        <v>294.8085632324219</v>
      </c>
      <c r="F61" s="2">
        <v>0.16538113355636597</v>
      </c>
      <c r="G61" s="3"/>
      <c r="H61" s="3">
        <v>183.27679443359375</v>
      </c>
      <c r="I61" s="3">
        <v>530.1202392578125</v>
      </c>
      <c r="J61" s="3">
        <f>BAU!H61-H61</f>
        <v>0</v>
      </c>
      <c r="K61" s="3">
        <f>BAU!I61-I61</f>
        <v>0</v>
      </c>
    </row>
    <row r="62" spans="1:11" ht="12">
      <c r="A62" s="1">
        <v>1951</v>
      </c>
      <c r="B62" s="2">
        <v>11.423559188842773</v>
      </c>
      <c r="C62" s="2">
        <v>16.700197219848633</v>
      </c>
      <c r="D62" s="2">
        <v>311.3558349609375</v>
      </c>
      <c r="E62" s="2">
        <v>295.2950134277344</v>
      </c>
      <c r="F62" s="2">
        <v>0.16932059824466705</v>
      </c>
      <c r="G62" s="3"/>
      <c r="H62" s="3">
        <v>189.7696533203125</v>
      </c>
      <c r="I62" s="3">
        <v>545.8654174804688</v>
      </c>
      <c r="J62" s="3">
        <f>BAU!H62-H62</f>
        <v>0</v>
      </c>
      <c r="K62" s="3">
        <f>BAU!I62-I62</f>
        <v>0</v>
      </c>
    </row>
    <row r="63" spans="1:11" ht="12">
      <c r="A63" s="1">
        <v>1952</v>
      </c>
      <c r="B63" s="2">
        <v>11.637426376342773</v>
      </c>
      <c r="C63" s="2">
        <v>17.021188735961914</v>
      </c>
      <c r="D63" s="2">
        <v>312.05194091796875</v>
      </c>
      <c r="E63" s="2">
        <v>295.806396484375</v>
      </c>
      <c r="F63" s="2">
        <v>0.1734393984079361</v>
      </c>
      <c r="G63" s="3"/>
      <c r="H63" s="3">
        <v>196.6237030029297</v>
      </c>
      <c r="I63" s="3">
        <v>562.6859741210938</v>
      </c>
      <c r="J63" s="3">
        <f>BAU!H63-H63</f>
        <v>0</v>
      </c>
      <c r="K63" s="3">
        <f>BAU!I63-I63</f>
        <v>0</v>
      </c>
    </row>
    <row r="64" spans="1:11" ht="12">
      <c r="A64" s="1">
        <v>1953</v>
      </c>
      <c r="B64" s="2">
        <v>11.813127517700195</v>
      </c>
      <c r="C64" s="2">
        <v>17.280227661132812</v>
      </c>
      <c r="D64" s="2">
        <v>312.74530029296875</v>
      </c>
      <c r="E64" s="2">
        <v>296.14044189453125</v>
      </c>
      <c r="F64" s="2">
        <v>0.17762313783168793</v>
      </c>
      <c r="G64" s="3"/>
      <c r="H64" s="3">
        <v>203.62229919433594</v>
      </c>
      <c r="I64" s="3">
        <v>579.8043212890625</v>
      </c>
      <c r="J64" s="3">
        <f>BAU!H64-H64</f>
        <v>0</v>
      </c>
      <c r="K64" s="3">
        <f>BAU!I64-I64</f>
        <v>0</v>
      </c>
    </row>
    <row r="65" spans="1:11" ht="12">
      <c r="A65" s="1">
        <v>1954</v>
      </c>
      <c r="B65" s="2">
        <v>12.189691543579102</v>
      </c>
      <c r="C65" s="2">
        <v>17.740129470825195</v>
      </c>
      <c r="D65" s="2">
        <v>313.4461669921875</v>
      </c>
      <c r="E65" s="2">
        <v>296.1529235839844</v>
      </c>
      <c r="F65" s="2">
        <v>0.1815471351146698</v>
      </c>
      <c r="G65" s="3"/>
      <c r="H65" s="3">
        <v>210.80596923828125</v>
      </c>
      <c r="I65" s="3">
        <v>597.2570190429688</v>
      </c>
      <c r="J65" s="3">
        <f>BAU!H65-H65</f>
        <v>0</v>
      </c>
      <c r="K65" s="3">
        <f>BAU!I65-I65</f>
        <v>0</v>
      </c>
    </row>
    <row r="66" spans="1:11" ht="12">
      <c r="A66" s="1">
        <v>1955</v>
      </c>
      <c r="B66" s="2">
        <v>13.049570083618164</v>
      </c>
      <c r="C66" s="2">
        <v>18.75470733642578</v>
      </c>
      <c r="D66" s="2">
        <v>314.1929626464844</v>
      </c>
      <c r="E66" s="2">
        <v>296.0792541503906</v>
      </c>
      <c r="F66" s="2">
        <v>0.1849312037229538</v>
      </c>
      <c r="G66" s="3"/>
      <c r="H66" s="3">
        <v>218.3616943359375</v>
      </c>
      <c r="I66" s="3">
        <v>615.3776245117188</v>
      </c>
      <c r="J66" s="3">
        <f>BAU!H66-H66</f>
        <v>0</v>
      </c>
      <c r="K66" s="3">
        <f>BAU!I66-I66</f>
        <v>0</v>
      </c>
    </row>
    <row r="67" spans="1:11" ht="12">
      <c r="A67" s="1">
        <v>1956</v>
      </c>
      <c r="B67" s="2">
        <v>13.776823997497559</v>
      </c>
      <c r="C67" s="2">
        <v>19.602380752563477</v>
      </c>
      <c r="D67" s="2">
        <v>315.0125427246094</v>
      </c>
      <c r="E67" s="2">
        <v>296.1524963378906</v>
      </c>
      <c r="F67" s="2">
        <v>0.18786479532718658</v>
      </c>
      <c r="G67" s="3"/>
      <c r="H67" s="3">
        <v>226.54212951660156</v>
      </c>
      <c r="I67" s="3">
        <v>634.4501953125</v>
      </c>
      <c r="J67" s="3">
        <f>BAU!H67-H67</f>
        <v>0</v>
      </c>
      <c r="K67" s="3">
        <f>BAU!I67-I67</f>
        <v>0</v>
      </c>
    </row>
    <row r="68" spans="1:11" ht="12">
      <c r="A68" s="1">
        <v>1957</v>
      </c>
      <c r="B68" s="2">
        <v>14.138012886047363</v>
      </c>
      <c r="C68" s="2">
        <v>20.09047508239746</v>
      </c>
      <c r="D68" s="2">
        <v>315.8734130859375</v>
      </c>
      <c r="E68" s="2">
        <v>296.27301025390625</v>
      </c>
      <c r="F68" s="2">
        <v>0.19055378437042236</v>
      </c>
      <c r="G68" s="3"/>
      <c r="H68" s="3">
        <v>235.13572692871094</v>
      </c>
      <c r="I68" s="3">
        <v>654.235595703125</v>
      </c>
      <c r="J68" s="3">
        <f>BAU!H68-H68</f>
        <v>0</v>
      </c>
      <c r="K68" s="3">
        <f>BAU!I68-I68</f>
        <v>0</v>
      </c>
    </row>
    <row r="69" spans="1:11" ht="12">
      <c r="A69" s="1">
        <v>1958</v>
      </c>
      <c r="B69" s="2">
        <v>14.55735969543457</v>
      </c>
      <c r="C69" s="2">
        <v>20.617267608642578</v>
      </c>
      <c r="D69" s="2">
        <v>316.75048828125</v>
      </c>
      <c r="E69" s="2">
        <v>296.3973693847656</v>
      </c>
      <c r="F69" s="2">
        <v>0.19306686520576477</v>
      </c>
      <c r="G69" s="3"/>
      <c r="H69" s="3">
        <v>243.9725799560547</v>
      </c>
      <c r="I69" s="3">
        <v>674.5236206054688</v>
      </c>
      <c r="J69" s="3">
        <f>BAU!H69-H69</f>
        <v>0</v>
      </c>
      <c r="K69" s="3">
        <f>BAU!I69-I69</f>
        <v>0</v>
      </c>
    </row>
    <row r="70" spans="1:11" ht="12">
      <c r="A70" s="1">
        <v>1959</v>
      </c>
      <c r="B70" s="2">
        <v>14.564202308654785</v>
      </c>
      <c r="C70" s="2">
        <v>20.703439712524414</v>
      </c>
      <c r="D70" s="2">
        <v>317.6299133300781</v>
      </c>
      <c r="E70" s="2">
        <v>296.5207824707031</v>
      </c>
      <c r="F70" s="2">
        <v>0.19543634355068207</v>
      </c>
      <c r="G70" s="3"/>
      <c r="H70" s="3">
        <v>253.1250457763672</v>
      </c>
      <c r="I70" s="3">
        <v>695.1732177734375</v>
      </c>
      <c r="J70" s="3">
        <f>BAU!H70-H70</f>
        <v>0</v>
      </c>
      <c r="K70" s="3">
        <f>BAU!I70-I70</f>
        <v>0</v>
      </c>
    </row>
    <row r="71" spans="1:11" ht="12">
      <c r="A71" s="1">
        <v>1960</v>
      </c>
      <c r="B71" s="2">
        <v>15.043111801147461</v>
      </c>
      <c r="C71" s="2">
        <v>21.302770614624023</v>
      </c>
      <c r="D71" s="2">
        <v>318.5051574707031</v>
      </c>
      <c r="E71" s="2">
        <v>296.6359558105469</v>
      </c>
      <c r="F71" s="2">
        <v>0.19766227900981903</v>
      </c>
      <c r="G71" s="3"/>
      <c r="H71" s="3">
        <v>262.7607116699219</v>
      </c>
      <c r="I71" s="3">
        <v>716.1013793945312</v>
      </c>
      <c r="J71" s="3">
        <f>BAU!H71-H71</f>
        <v>0</v>
      </c>
      <c r="K71" s="3">
        <f>BAU!I71-I71</f>
        <v>0</v>
      </c>
    </row>
    <row r="72" spans="1:11" ht="12">
      <c r="A72" s="1">
        <v>1961</v>
      </c>
      <c r="B72" s="2">
        <v>15.368133544921875</v>
      </c>
      <c r="C72" s="2">
        <v>21.854066848754883</v>
      </c>
      <c r="D72" s="2">
        <v>319.4060974121094</v>
      </c>
      <c r="E72" s="2">
        <v>296.8519592285156</v>
      </c>
      <c r="F72" s="2">
        <v>0.19981782138347626</v>
      </c>
      <c r="G72" s="3"/>
      <c r="H72" s="3">
        <v>272.73699951171875</v>
      </c>
      <c r="I72" s="3">
        <v>737.6109008789062</v>
      </c>
      <c r="J72" s="3">
        <f>BAU!H72-H72</f>
        <v>0</v>
      </c>
      <c r="K72" s="3">
        <f>BAU!I72-I72</f>
        <v>0</v>
      </c>
    </row>
    <row r="73" spans="1:11" ht="12">
      <c r="A73" s="1">
        <v>1962</v>
      </c>
      <c r="B73" s="2">
        <v>15.724884986877441</v>
      </c>
      <c r="C73" s="2">
        <v>22.41979217529297</v>
      </c>
      <c r="D73" s="2">
        <v>320.3218078613281</v>
      </c>
      <c r="E73" s="2">
        <v>297.1188659667969</v>
      </c>
      <c r="F73" s="2">
        <v>0.2020207941532135</v>
      </c>
      <c r="G73" s="3"/>
      <c r="H73" s="3">
        <v>282.8762512207031</v>
      </c>
      <c r="I73" s="3">
        <v>759.6771240234375</v>
      </c>
      <c r="J73" s="3">
        <f>BAU!H73-H73</f>
        <v>0</v>
      </c>
      <c r="K73" s="3">
        <f>BAU!I73-I73</f>
        <v>0</v>
      </c>
    </row>
    <row r="74" spans="1:11" ht="12">
      <c r="A74" s="1">
        <v>1963</v>
      </c>
      <c r="B74" s="2">
        <v>16.381633758544922</v>
      </c>
      <c r="C74" s="2">
        <v>23.311466217041016</v>
      </c>
      <c r="D74" s="2">
        <v>321.2691955566406</v>
      </c>
      <c r="E74" s="2">
        <v>297.44805908203125</v>
      </c>
      <c r="F74" s="2">
        <v>0.20433379709720612</v>
      </c>
      <c r="G74" s="3"/>
      <c r="H74" s="3">
        <v>293.4737548828125</v>
      </c>
      <c r="I74" s="3">
        <v>782.4312744140625</v>
      </c>
      <c r="J74" s="3">
        <f>BAU!H74-H74</f>
        <v>0</v>
      </c>
      <c r="K74" s="3">
        <f>BAU!I74-I74</f>
        <v>0</v>
      </c>
    </row>
    <row r="75" spans="1:11" ht="12">
      <c r="A75" s="1">
        <v>1964</v>
      </c>
      <c r="B75" s="2">
        <v>16.949344635009766</v>
      </c>
      <c r="C75" s="2">
        <v>24.118427276611328</v>
      </c>
      <c r="D75" s="2">
        <v>322.2652282714844</v>
      </c>
      <c r="E75" s="2">
        <v>297.86224365234375</v>
      </c>
      <c r="F75" s="2">
        <v>0.20684273540973663</v>
      </c>
      <c r="G75" s="3"/>
      <c r="H75" s="3">
        <v>304.6427001953125</v>
      </c>
      <c r="I75" s="3">
        <v>806.0453491210938</v>
      </c>
      <c r="J75" s="3">
        <f>BAU!H75-H75</f>
        <v>0</v>
      </c>
      <c r="K75" s="3">
        <f>BAU!I75-I75</f>
        <v>0</v>
      </c>
    </row>
    <row r="76" spans="1:11" ht="12">
      <c r="A76" s="1">
        <v>1965</v>
      </c>
      <c r="B76" s="2">
        <v>17.50479507446289</v>
      </c>
      <c r="C76" s="2">
        <v>24.902315139770508</v>
      </c>
      <c r="D76" s="2">
        <v>323.3003234863281</v>
      </c>
      <c r="E76" s="2">
        <v>298.3492126464844</v>
      </c>
      <c r="F76" s="2">
        <v>0.20962747931480408</v>
      </c>
      <c r="G76" s="3"/>
      <c r="H76" s="3">
        <v>316.3223571777344</v>
      </c>
      <c r="I76" s="3">
        <v>830.457763671875</v>
      </c>
      <c r="J76" s="3">
        <f>BAU!H76-H76</f>
        <v>0</v>
      </c>
      <c r="K76" s="3">
        <f>BAU!I76-I76</f>
        <v>0</v>
      </c>
    </row>
    <row r="77" spans="1:11" ht="12">
      <c r="A77" s="1">
        <v>1966</v>
      </c>
      <c r="B77" s="2">
        <v>18.126361846923828</v>
      </c>
      <c r="C77" s="2">
        <v>25.74906349182129</v>
      </c>
      <c r="D77" s="2">
        <v>324.375732421875</v>
      </c>
      <c r="E77" s="2">
        <v>299.0440368652344</v>
      </c>
      <c r="F77" s="2">
        <v>0.21281540393829346</v>
      </c>
      <c r="G77" s="3"/>
      <c r="H77" s="3">
        <v>328.49383544921875</v>
      </c>
      <c r="I77" s="3">
        <v>855.6776123046875</v>
      </c>
      <c r="J77" s="3">
        <f>BAU!H77-H77</f>
        <v>0</v>
      </c>
      <c r="K77" s="3">
        <f>BAU!I77-I77</f>
        <v>0</v>
      </c>
    </row>
    <row r="78" spans="1:11" ht="12">
      <c r="A78" s="1">
        <v>1967</v>
      </c>
      <c r="B78" s="2">
        <v>18.49463653564453</v>
      </c>
      <c r="C78" s="2">
        <v>26.325218200683594</v>
      </c>
      <c r="D78" s="2">
        <v>325.48333740234375</v>
      </c>
      <c r="E78" s="2">
        <v>299.7824401855469</v>
      </c>
      <c r="F78" s="2">
        <v>0.2165478765964508</v>
      </c>
      <c r="G78" s="3"/>
      <c r="H78" s="3">
        <v>341.1050720214844</v>
      </c>
      <c r="I78" s="3">
        <v>881.6427001953125</v>
      </c>
      <c r="J78" s="3">
        <f>BAU!H78-H78</f>
        <v>0</v>
      </c>
      <c r="K78" s="3">
        <f>BAU!I78-I78</f>
        <v>0</v>
      </c>
    </row>
    <row r="79" spans="1:11" ht="12">
      <c r="A79" s="1">
        <v>1968</v>
      </c>
      <c r="B79" s="2">
        <v>18.952390670776367</v>
      </c>
      <c r="C79" s="2">
        <v>27.023290634155273</v>
      </c>
      <c r="D79" s="2">
        <v>326.6082458496094</v>
      </c>
      <c r="E79" s="2">
        <v>300.5714111328125</v>
      </c>
      <c r="F79" s="2">
        <v>0.22080573439598083</v>
      </c>
      <c r="G79" s="3"/>
      <c r="H79" s="3">
        <v>354.1961975097656</v>
      </c>
      <c r="I79" s="3">
        <v>908.229736328125</v>
      </c>
      <c r="J79" s="3">
        <f>BAU!H79-H79</f>
        <v>0</v>
      </c>
      <c r="K79" s="3">
        <f>BAU!I79-I79</f>
        <v>0</v>
      </c>
    </row>
    <row r="80" spans="1:11" ht="12">
      <c r="A80" s="1">
        <v>1969</v>
      </c>
      <c r="B80" s="2">
        <v>19.870683670043945</v>
      </c>
      <c r="C80" s="2">
        <v>28.199203491210938</v>
      </c>
      <c r="D80" s="2">
        <v>327.77960205078125</v>
      </c>
      <c r="E80" s="2">
        <v>301.44354248046875</v>
      </c>
      <c r="F80" s="2">
        <v>0.22559693455696106</v>
      </c>
      <c r="G80" s="3"/>
      <c r="H80" s="3">
        <v>368.06640625</v>
      </c>
      <c r="I80" s="3">
        <v>935.6939697265625</v>
      </c>
      <c r="J80" s="3">
        <f>BAU!H80-H80</f>
        <v>0</v>
      </c>
      <c r="K80" s="3">
        <f>BAU!I80-I80</f>
        <v>0</v>
      </c>
    </row>
    <row r="81" spans="1:11" ht="12">
      <c r="A81" s="1">
        <v>1970</v>
      </c>
      <c r="B81" s="2">
        <v>20.347307205200195</v>
      </c>
      <c r="C81" s="2">
        <v>28.922630310058594</v>
      </c>
      <c r="D81" s="2">
        <v>329.009033203125</v>
      </c>
      <c r="E81" s="2">
        <v>302.5460205078125</v>
      </c>
      <c r="F81" s="2">
        <v>0.2310444712638855</v>
      </c>
      <c r="G81" s="3"/>
      <c r="H81" s="3">
        <v>382.7369079589844</v>
      </c>
      <c r="I81" s="3">
        <v>964.1644897460938</v>
      </c>
      <c r="J81" s="3">
        <f>BAU!H81-H81</f>
        <v>0</v>
      </c>
      <c r="K81" s="3">
        <f>BAU!I81-I81</f>
        <v>0</v>
      </c>
    </row>
    <row r="82" spans="1:11" ht="12">
      <c r="A82" s="1">
        <v>1971</v>
      </c>
      <c r="B82" s="2">
        <v>20.376312255859375</v>
      </c>
      <c r="C82" s="2">
        <v>29.06039047241211</v>
      </c>
      <c r="D82" s="2">
        <v>330.240234375</v>
      </c>
      <c r="E82" s="2">
        <v>304.1017761230469</v>
      </c>
      <c r="F82" s="2">
        <v>0.23747430741786957</v>
      </c>
      <c r="G82" s="3"/>
      <c r="H82" s="3">
        <v>398.0191650390625</v>
      </c>
      <c r="I82" s="3">
        <v>993.1387329101562</v>
      </c>
      <c r="J82" s="3">
        <f>BAU!H82-H82</f>
        <v>0</v>
      </c>
      <c r="K82" s="3">
        <f>BAU!I82-I82</f>
        <v>0</v>
      </c>
    </row>
    <row r="83" spans="1:11" ht="12">
      <c r="A83" s="1">
        <v>1972</v>
      </c>
      <c r="B83" s="2">
        <v>20.93147087097168</v>
      </c>
      <c r="C83" s="2">
        <v>29.781259536743164</v>
      </c>
      <c r="D83" s="2">
        <v>331.4674377441406</v>
      </c>
      <c r="E83" s="2">
        <v>305.72705078125</v>
      </c>
      <c r="F83" s="2">
        <v>0.24512943625450134</v>
      </c>
      <c r="G83" s="3"/>
      <c r="H83" s="3">
        <v>413.90423583984375</v>
      </c>
      <c r="I83" s="3">
        <v>1022.469482421875</v>
      </c>
      <c r="J83" s="3">
        <f>BAU!H83-H83</f>
        <v>0</v>
      </c>
      <c r="K83" s="3">
        <f>BAU!I83-I83</f>
        <v>0</v>
      </c>
    </row>
    <row r="84" spans="1:11" ht="12">
      <c r="A84" s="1">
        <v>1973</v>
      </c>
      <c r="B84" s="2">
        <v>21.707191467285156</v>
      </c>
      <c r="C84" s="2">
        <v>30.832555770874023</v>
      </c>
      <c r="D84" s="2">
        <v>332.74267578125</v>
      </c>
      <c r="E84" s="2">
        <v>307.5725402832031</v>
      </c>
      <c r="F84" s="2">
        <v>0.254006564617157</v>
      </c>
      <c r="G84" s="3"/>
      <c r="H84" s="3">
        <v>430.51239013671875</v>
      </c>
      <c r="I84" s="3">
        <v>1052.64501953125</v>
      </c>
      <c r="J84" s="3">
        <f>BAU!H84-H84</f>
        <v>0</v>
      </c>
      <c r="K84" s="3">
        <f>BAU!I84-I84</f>
        <v>0</v>
      </c>
    </row>
    <row r="85" spans="1:11" ht="12">
      <c r="A85" s="1">
        <v>1974</v>
      </c>
      <c r="B85" s="2">
        <v>21.651634216308594</v>
      </c>
      <c r="C85" s="2">
        <v>30.87042999267578</v>
      </c>
      <c r="D85" s="2">
        <v>334.040771484375</v>
      </c>
      <c r="E85" s="2">
        <v>309.7879943847656</v>
      </c>
      <c r="F85" s="2">
        <v>0.26431047916412354</v>
      </c>
      <c r="G85" s="3"/>
      <c r="H85" s="3">
        <v>447.6131286621094</v>
      </c>
      <c r="I85" s="3">
        <v>1083.49169921875</v>
      </c>
      <c r="J85" s="3">
        <f>BAU!H85-H85</f>
        <v>0</v>
      </c>
      <c r="K85" s="3">
        <f>BAU!I85-I85</f>
        <v>0</v>
      </c>
    </row>
    <row r="86" spans="1:11" ht="12">
      <c r="A86" s="1">
        <v>1975</v>
      </c>
      <c r="B86" s="2">
        <v>21.600479125976562</v>
      </c>
      <c r="C86" s="2">
        <v>30.94598388671875</v>
      </c>
      <c r="D86" s="2">
        <v>335.30059814453125</v>
      </c>
      <c r="E86" s="2">
        <v>312.1191101074219</v>
      </c>
      <c r="F86" s="2">
        <v>0.2761681079864502</v>
      </c>
      <c r="G86" s="3"/>
      <c r="H86" s="3">
        <v>464.6590881347656</v>
      </c>
      <c r="I86" s="3">
        <v>1114.3905029296875</v>
      </c>
      <c r="J86" s="3">
        <f>BAU!H86-H86</f>
        <v>0</v>
      </c>
      <c r="K86" s="3">
        <f>BAU!I86-I86</f>
        <v>0</v>
      </c>
    </row>
    <row r="87" spans="1:11" ht="12">
      <c r="A87" s="1">
        <v>1976</v>
      </c>
      <c r="B87" s="2">
        <v>22.91116714477539</v>
      </c>
      <c r="C87" s="2">
        <v>32.51396942138672</v>
      </c>
      <c r="D87" s="2">
        <v>336.5919494628906</v>
      </c>
      <c r="E87" s="2">
        <v>314.57220458984375</v>
      </c>
      <c r="F87" s="2">
        <v>0.2894817590713501</v>
      </c>
      <c r="G87" s="3"/>
      <c r="H87" s="3">
        <v>482.0935363769531</v>
      </c>
      <c r="I87" s="3">
        <v>1145.9244384765625</v>
      </c>
      <c r="J87" s="3">
        <f>BAU!H87-H87</f>
        <v>0</v>
      </c>
      <c r="K87" s="3">
        <f>BAU!I87-I87</f>
        <v>0</v>
      </c>
    </row>
    <row r="88" spans="1:11" ht="12">
      <c r="A88" s="1">
        <v>1977</v>
      </c>
      <c r="B88" s="2">
        <v>23.33003044128418</v>
      </c>
      <c r="C88" s="2">
        <v>33.06878662109375</v>
      </c>
      <c r="D88" s="2">
        <v>337.9728088378906</v>
      </c>
      <c r="E88" s="2">
        <v>317.1681213378906</v>
      </c>
      <c r="F88" s="2">
        <v>0.30423983931541443</v>
      </c>
      <c r="G88" s="3"/>
      <c r="H88" s="3">
        <v>500.34625244140625</v>
      </c>
      <c r="I88" s="3">
        <v>1178.646484375</v>
      </c>
      <c r="J88" s="3">
        <f>BAU!H88-H88</f>
        <v>0</v>
      </c>
      <c r="K88" s="3">
        <f>BAU!I88-I88</f>
        <v>0</v>
      </c>
    </row>
    <row r="89" spans="1:11" ht="12">
      <c r="A89" s="1">
        <v>1978</v>
      </c>
      <c r="B89" s="2">
        <v>24.11517906188965</v>
      </c>
      <c r="C89" s="2">
        <v>34.05060958862305</v>
      </c>
      <c r="D89" s="2">
        <v>339.38818359375</v>
      </c>
      <c r="E89" s="2">
        <v>319.81158447265625</v>
      </c>
      <c r="F89" s="2">
        <v>0.32033678889274597</v>
      </c>
      <c r="G89" s="3"/>
      <c r="H89" s="3">
        <v>519.1529541015625</v>
      </c>
      <c r="I89" s="3">
        <v>1212.08349609375</v>
      </c>
      <c r="J89" s="3">
        <f>BAU!H89-H89</f>
        <v>0</v>
      </c>
      <c r="K89" s="3">
        <f>BAU!I89-I89</f>
        <v>0</v>
      </c>
    </row>
    <row r="90" spans="1:11" ht="12">
      <c r="A90" s="1">
        <v>1979</v>
      </c>
      <c r="B90" s="2">
        <v>24.52773094177246</v>
      </c>
      <c r="C90" s="2">
        <v>34.6272087097168</v>
      </c>
      <c r="D90" s="2">
        <v>340.8483581542969</v>
      </c>
      <c r="E90" s="2">
        <v>322.482666015625</v>
      </c>
      <c r="F90" s="2">
        <v>0.3376307487487793</v>
      </c>
      <c r="G90" s="3"/>
      <c r="H90" s="3">
        <v>538.652099609375</v>
      </c>
      <c r="I90" s="3">
        <v>1246.350341796875</v>
      </c>
      <c r="J90" s="3">
        <f>BAU!H90-H90</f>
        <v>0</v>
      </c>
      <c r="K90" s="3">
        <f>BAU!I90-I90</f>
        <v>0</v>
      </c>
    </row>
    <row r="91" spans="1:11" ht="12">
      <c r="A91" s="1">
        <v>1980</v>
      </c>
      <c r="B91" s="2">
        <v>24.248931884765625</v>
      </c>
      <c r="C91" s="2">
        <v>34.43193817138672</v>
      </c>
      <c r="D91" s="2">
        <v>342.2919006347656</v>
      </c>
      <c r="E91" s="2">
        <v>325.06787109375</v>
      </c>
      <c r="F91" s="2">
        <v>0.3559230864048004</v>
      </c>
      <c r="G91" s="3"/>
      <c r="H91" s="3">
        <v>558.4290161132812</v>
      </c>
      <c r="I91" s="3">
        <v>1280.904296875</v>
      </c>
      <c r="J91" s="3">
        <f>BAU!H91-H91</f>
        <v>0</v>
      </c>
      <c r="K91" s="3">
        <f>BAU!I91-I91</f>
        <v>0</v>
      </c>
    </row>
    <row r="92" spans="1:11" ht="12">
      <c r="A92" s="1">
        <v>1981</v>
      </c>
      <c r="B92" s="2">
        <v>23.857040405273438</v>
      </c>
      <c r="C92" s="2">
        <v>34.06709671020508</v>
      </c>
      <c r="D92" s="2">
        <v>343.66595458984375</v>
      </c>
      <c r="E92" s="2">
        <v>327.4905090332031</v>
      </c>
      <c r="F92" s="2">
        <v>0.37490764260292053</v>
      </c>
      <c r="G92" s="3"/>
      <c r="H92" s="3">
        <v>577.9526977539062</v>
      </c>
      <c r="I92" s="3">
        <v>1315.199462890625</v>
      </c>
      <c r="J92" s="3">
        <f>BAU!H92-H92</f>
        <v>0</v>
      </c>
      <c r="K92" s="3">
        <f>BAU!I92-I92</f>
        <v>0</v>
      </c>
    </row>
    <row r="93" spans="1:11" ht="12">
      <c r="A93" s="1">
        <v>1982</v>
      </c>
      <c r="B93" s="2">
        <v>24.468372344970703</v>
      </c>
      <c r="C93" s="2">
        <v>34.7994499206543</v>
      </c>
      <c r="D93" s="2">
        <v>345.0165710449219</v>
      </c>
      <c r="E93" s="2">
        <v>329.76287841796875</v>
      </c>
      <c r="F93" s="2">
        <v>0.39426371455192566</v>
      </c>
      <c r="G93" s="3"/>
      <c r="H93" s="3">
        <v>597.1314697265625</v>
      </c>
      <c r="I93" s="3">
        <v>1349.5411376953125</v>
      </c>
      <c r="J93" s="3">
        <f>BAU!H93-H93</f>
        <v>0</v>
      </c>
      <c r="K93" s="3">
        <f>BAU!I93-I93</f>
        <v>0</v>
      </c>
    </row>
    <row r="94" spans="1:11" ht="12">
      <c r="A94" s="1">
        <v>1983</v>
      </c>
      <c r="B94" s="2">
        <v>24.83561897277832</v>
      </c>
      <c r="C94" s="2">
        <v>35.26937484741211</v>
      </c>
      <c r="D94" s="2">
        <v>346.40948486328125</v>
      </c>
      <c r="E94" s="2">
        <v>332.1213684082031</v>
      </c>
      <c r="F94" s="2">
        <v>0.4138721823692322</v>
      </c>
      <c r="G94" s="3"/>
      <c r="H94" s="3">
        <v>616.3046875</v>
      </c>
      <c r="I94" s="3">
        <v>1384.516845703125</v>
      </c>
      <c r="J94" s="3">
        <f>BAU!H94-H94</f>
        <v>0</v>
      </c>
      <c r="K94" s="3">
        <f>BAU!I94-I94</f>
        <v>0</v>
      </c>
    </row>
    <row r="95" spans="1:11" ht="12">
      <c r="A95" s="1">
        <v>1984</v>
      </c>
      <c r="B95" s="2">
        <v>25.584325790405273</v>
      </c>
      <c r="C95" s="2">
        <v>36.207733154296875</v>
      </c>
      <c r="D95" s="2">
        <v>347.84136962890625</v>
      </c>
      <c r="E95" s="2">
        <v>334.68084716796875</v>
      </c>
      <c r="F95" s="2">
        <v>0.4338260889053345</v>
      </c>
      <c r="G95" s="3"/>
      <c r="H95" s="3">
        <v>635.80908203125</v>
      </c>
      <c r="I95" s="3">
        <v>1420.1380615234375</v>
      </c>
      <c r="J95" s="3">
        <f>BAU!H95-H95</f>
        <v>0</v>
      </c>
      <c r="K95" s="3">
        <f>BAU!I95-I95</f>
        <v>0</v>
      </c>
    </row>
    <row r="96" spans="1:11" ht="12">
      <c r="A96" s="1">
        <v>1985</v>
      </c>
      <c r="B96" s="2">
        <v>26.369884490966797</v>
      </c>
      <c r="C96" s="2">
        <v>37.15658187866211</v>
      </c>
      <c r="D96" s="2">
        <v>349.3411560058594</v>
      </c>
      <c r="E96" s="2">
        <v>337.4798278808594</v>
      </c>
      <c r="F96" s="2">
        <v>0.45432141423225403</v>
      </c>
      <c r="G96" s="3"/>
      <c r="H96" s="3">
        <v>655.9340209960938</v>
      </c>
      <c r="I96" s="3">
        <v>1456.70166015625</v>
      </c>
      <c r="J96" s="3">
        <f>BAU!H96-H96</f>
        <v>0</v>
      </c>
      <c r="K96" s="3">
        <f>BAU!I96-I96</f>
        <v>0</v>
      </c>
    </row>
    <row r="97" spans="1:11" ht="12">
      <c r="A97" s="1">
        <v>1986</v>
      </c>
      <c r="B97" s="2">
        <v>26.665565490722656</v>
      </c>
      <c r="C97" s="2">
        <v>37.583045959472656</v>
      </c>
      <c r="D97" s="2">
        <v>350.88507080078125</v>
      </c>
      <c r="E97" s="2">
        <v>340.32354736328125</v>
      </c>
      <c r="F97" s="2">
        <v>0.4754651188850403</v>
      </c>
      <c r="G97" s="3"/>
      <c r="H97" s="3">
        <v>676.5843505859375</v>
      </c>
      <c r="I97" s="3">
        <v>1494.01806640625</v>
      </c>
      <c r="J97" s="3">
        <f>BAU!H97-H97</f>
        <v>0</v>
      </c>
      <c r="K97" s="3">
        <f>BAU!I97-I97</f>
        <v>0</v>
      </c>
    </row>
    <row r="98" spans="1:11" ht="12">
      <c r="A98" s="1">
        <v>1987</v>
      </c>
      <c r="B98" s="2">
        <v>27.350067138671875</v>
      </c>
      <c r="C98" s="2">
        <v>38.43398666381836</v>
      </c>
      <c r="D98" s="2">
        <v>352.453857421875</v>
      </c>
      <c r="E98" s="2">
        <v>343.41571044921875</v>
      </c>
      <c r="F98" s="2">
        <v>0.4972758889198303</v>
      </c>
      <c r="G98" s="3"/>
      <c r="H98" s="3">
        <v>697.62109375</v>
      </c>
      <c r="I98" s="3">
        <v>1531.9202880859375</v>
      </c>
      <c r="J98" s="3">
        <f>BAU!H98-H98</f>
        <v>0</v>
      </c>
      <c r="K98" s="3">
        <f>BAU!I98-I98</f>
        <v>0</v>
      </c>
    </row>
    <row r="99" spans="1:11" ht="12">
      <c r="A99" s="1">
        <v>1988</v>
      </c>
      <c r="B99" s="2">
        <v>28.236127853393555</v>
      </c>
      <c r="C99" s="2">
        <v>39.495426177978516</v>
      </c>
      <c r="D99" s="2">
        <v>354.086669921875</v>
      </c>
      <c r="E99" s="2">
        <v>346.5819396972656</v>
      </c>
      <c r="F99" s="2">
        <v>0.5198497176170349</v>
      </c>
      <c r="G99" s="3"/>
      <c r="H99" s="3">
        <v>719.3565063476562</v>
      </c>
      <c r="I99" s="3">
        <v>1570.7523193359375</v>
      </c>
      <c r="J99" s="3">
        <f>BAU!H99-H99</f>
        <v>0</v>
      </c>
      <c r="K99" s="3">
        <f>BAU!I99-I99</f>
        <v>0</v>
      </c>
    </row>
    <row r="100" spans="1:11" ht="12">
      <c r="A100" s="1">
        <v>1989</v>
      </c>
      <c r="B100" s="2">
        <v>28.564697265625</v>
      </c>
      <c r="C100" s="2">
        <v>39.94215774536133</v>
      </c>
      <c r="D100" s="2">
        <v>355.76959228515625</v>
      </c>
      <c r="E100" s="2">
        <v>349.7741394042969</v>
      </c>
      <c r="F100" s="2">
        <v>0.5431298613548279</v>
      </c>
      <c r="G100" s="3"/>
      <c r="H100" s="3">
        <v>741.6956787109375</v>
      </c>
      <c r="I100" s="3">
        <v>1610.415283203125</v>
      </c>
      <c r="J100" s="3">
        <f>BAU!H100-H100</f>
        <v>0</v>
      </c>
      <c r="K100" s="3">
        <f>BAU!I100-I100</f>
        <v>0</v>
      </c>
    </row>
    <row r="101" spans="1:11" ht="12">
      <c r="A101" s="1">
        <v>1990</v>
      </c>
      <c r="B101" s="2">
        <v>28.371902465820312</v>
      </c>
      <c r="C101" s="2">
        <v>40.01539611816406</v>
      </c>
      <c r="D101" s="2">
        <v>357.43511962890625</v>
      </c>
      <c r="E101" s="2">
        <v>352.9674987792969</v>
      </c>
      <c r="F101" s="2">
        <v>0.5669989585876465</v>
      </c>
      <c r="G101" s="3"/>
      <c r="H101" s="3">
        <v>764.1536865234375</v>
      </c>
      <c r="I101" s="3">
        <v>1650.3848876953125</v>
      </c>
      <c r="J101" s="3">
        <f>BAU!H101-H101</f>
        <v>0</v>
      </c>
      <c r="K101" s="3">
        <f>BAU!I101-I101</f>
        <v>0</v>
      </c>
    </row>
    <row r="102" spans="1:11" ht="12">
      <c r="A102" s="1">
        <v>1991</v>
      </c>
      <c r="B102" s="2">
        <v>28.257965087890625</v>
      </c>
      <c r="C102" s="2">
        <v>39.925140380859375</v>
      </c>
      <c r="D102" s="2">
        <v>359.0520324707031</v>
      </c>
      <c r="E102" s="2">
        <v>356.0638122558594</v>
      </c>
      <c r="F102" s="2">
        <v>0.5913193821907043</v>
      </c>
      <c r="G102" s="3"/>
      <c r="H102" s="3">
        <v>786.3600463867188</v>
      </c>
      <c r="I102" s="3">
        <v>1690.366455078125</v>
      </c>
      <c r="J102" s="3">
        <f>BAU!H102-H102</f>
        <v>0</v>
      </c>
      <c r="K102" s="3">
        <f>BAU!I102-I102</f>
        <v>0</v>
      </c>
    </row>
    <row r="103" spans="1:11" ht="12">
      <c r="A103" s="1">
        <v>1992</v>
      </c>
      <c r="B103" s="2">
        <v>27.38344383239746</v>
      </c>
      <c r="C103" s="2">
        <v>39.074302673339844</v>
      </c>
      <c r="D103" s="2">
        <v>360.5958251953125</v>
      </c>
      <c r="E103" s="2">
        <v>358.9596252441406</v>
      </c>
      <c r="F103" s="2">
        <v>0.6158486604690552</v>
      </c>
      <c r="G103" s="3"/>
      <c r="H103" s="3">
        <v>808.1575927734375</v>
      </c>
      <c r="I103" s="3">
        <v>1729.9725341796875</v>
      </c>
      <c r="J103" s="3">
        <f>BAU!H103-H103</f>
        <v>0</v>
      </c>
      <c r="K103" s="3">
        <f>BAU!I103-I103</f>
        <v>0</v>
      </c>
    </row>
    <row r="104" spans="1:11" ht="12">
      <c r="A104" s="1">
        <v>1993</v>
      </c>
      <c r="B104" s="2">
        <v>27.62477684020996</v>
      </c>
      <c r="C104" s="2">
        <v>39.339317321777344</v>
      </c>
      <c r="D104" s="2">
        <v>362.0682067871094</v>
      </c>
      <c r="E104" s="2">
        <v>361.6905517578125</v>
      </c>
      <c r="F104" s="2">
        <v>0.6403064727783203</v>
      </c>
      <c r="G104" s="3"/>
      <c r="H104" s="3">
        <v>829.7614135742188</v>
      </c>
      <c r="I104" s="3">
        <v>1769.146240234375</v>
      </c>
      <c r="J104" s="3">
        <f>BAU!H104-H104</f>
        <v>0</v>
      </c>
      <c r="K104" s="3">
        <f>BAU!I104-I104</f>
        <v>0</v>
      </c>
    </row>
    <row r="105" spans="1:11" ht="12">
      <c r="A105" s="1">
        <v>1994</v>
      </c>
      <c r="B105" s="2">
        <v>27.678430557250977</v>
      </c>
      <c r="C105" s="2">
        <v>39.41665267944336</v>
      </c>
      <c r="D105" s="2">
        <v>363.54949951171875</v>
      </c>
      <c r="E105" s="2">
        <v>364.220703125</v>
      </c>
      <c r="F105" s="2">
        <v>0.6645001769065857</v>
      </c>
      <c r="G105" s="3"/>
      <c r="H105" s="3">
        <v>851.580322265625</v>
      </c>
      <c r="I105" s="3">
        <v>1808.5145263671875</v>
      </c>
      <c r="J105" s="3">
        <f>BAU!H105-H105</f>
        <v>0</v>
      </c>
      <c r="K105" s="3">
        <f>BAU!I105-I105</f>
        <v>0</v>
      </c>
    </row>
    <row r="106" spans="1:11" ht="12">
      <c r="A106" s="1">
        <v>1995</v>
      </c>
      <c r="B106" s="2">
        <v>27.9321231842041</v>
      </c>
      <c r="C106" s="2">
        <v>39.6967658996582</v>
      </c>
      <c r="D106" s="2">
        <v>365.0335998535156</v>
      </c>
      <c r="E106" s="2">
        <v>366.6854553222656</v>
      </c>
      <c r="F106" s="2">
        <v>0.6882795095443726</v>
      </c>
      <c r="G106" s="3"/>
      <c r="H106" s="3">
        <v>873.583740234375</v>
      </c>
      <c r="I106" s="3">
        <v>1848.0362548828125</v>
      </c>
      <c r="J106" s="3">
        <f>BAU!H106-H106</f>
        <v>0</v>
      </c>
      <c r="K106" s="3">
        <f>BAU!I106-I106</f>
        <v>0</v>
      </c>
    </row>
    <row r="107" spans="1:11" ht="12">
      <c r="A107" s="1">
        <v>1996</v>
      </c>
      <c r="B107" s="2">
        <v>28.49698829650879</v>
      </c>
      <c r="C107" s="2">
        <v>40.29072952270508</v>
      </c>
      <c r="D107" s="2">
        <v>366.5505065917969</v>
      </c>
      <c r="E107" s="2">
        <v>369.1606140136719</v>
      </c>
      <c r="F107" s="2">
        <v>0.7116432189941406</v>
      </c>
      <c r="G107" s="3"/>
      <c r="H107" s="3">
        <v>896.0432739257812</v>
      </c>
      <c r="I107" s="3">
        <v>1887.9556884765625</v>
      </c>
      <c r="J107" s="3">
        <f>BAU!H107-H107</f>
        <v>0</v>
      </c>
      <c r="K107" s="3">
        <f>BAU!I107-I107</f>
        <v>0</v>
      </c>
    </row>
    <row r="108" spans="1:11" ht="12">
      <c r="A108" s="1">
        <v>1997</v>
      </c>
      <c r="B108" s="2">
        <v>28.40552520751953</v>
      </c>
      <c r="C108" s="2">
        <v>40.22836685180664</v>
      </c>
      <c r="D108" s="2">
        <v>368.0908508300781</v>
      </c>
      <c r="E108" s="2">
        <v>371.5795593261719</v>
      </c>
      <c r="F108" s="2">
        <v>0.7346249222755432</v>
      </c>
      <c r="G108" s="3"/>
      <c r="H108" s="3">
        <v>918.9461059570312</v>
      </c>
      <c r="I108" s="3">
        <v>1928.2230224609375</v>
      </c>
      <c r="J108" s="3">
        <f>BAU!H108-H108</f>
        <v>0</v>
      </c>
      <c r="K108" s="3">
        <f>BAU!I108-I108</f>
        <v>0</v>
      </c>
    </row>
    <row r="109" spans="1:11" ht="12">
      <c r="A109" s="1">
        <v>1998</v>
      </c>
      <c r="B109" s="2">
        <v>27.964662551879883</v>
      </c>
      <c r="C109" s="2">
        <v>39.81660079956055</v>
      </c>
      <c r="D109" s="2">
        <v>369.5880432128906</v>
      </c>
      <c r="E109" s="2">
        <v>373.8978576660156</v>
      </c>
      <c r="F109" s="2">
        <v>0.7571779489517212</v>
      </c>
      <c r="G109" s="3"/>
      <c r="H109" s="3">
        <v>941.7230834960938</v>
      </c>
      <c r="I109" s="3">
        <v>1968.2969970703125</v>
      </c>
      <c r="J109" s="3">
        <f>BAU!H109-H109</f>
        <v>0</v>
      </c>
      <c r="K109" s="3">
        <f>BAU!I109-I109</f>
        <v>0</v>
      </c>
    </row>
    <row r="110" spans="1:11" ht="12">
      <c r="A110" s="1">
        <v>1999</v>
      </c>
      <c r="B110" s="2">
        <v>28.18277931213379</v>
      </c>
      <c r="C110" s="2">
        <v>40.06381607055664</v>
      </c>
      <c r="D110" s="2">
        <v>371.05126953125</v>
      </c>
      <c r="E110" s="2">
        <v>376.19940185546875</v>
      </c>
      <c r="F110" s="2">
        <v>0.7792617082595825</v>
      </c>
      <c r="G110" s="3"/>
      <c r="H110" s="3">
        <v>964.36767578125</v>
      </c>
      <c r="I110" s="3">
        <v>2008.206298828125</v>
      </c>
      <c r="J110" s="3">
        <f>BAU!H110-H110</f>
        <v>0</v>
      </c>
      <c r="K110" s="3">
        <f>BAU!I110-I110</f>
        <v>0</v>
      </c>
    </row>
    <row r="111" spans="1:11" ht="12">
      <c r="A111" s="1">
        <v>2000</v>
      </c>
      <c r="B111" s="2">
        <v>28.79433250427246</v>
      </c>
      <c r="C111" s="2">
        <v>40.704471588134766</v>
      </c>
      <c r="D111" s="2">
        <v>372.55133056640625</v>
      </c>
      <c r="E111" s="2">
        <v>378.31622314453125</v>
      </c>
      <c r="F111" s="2">
        <v>0.8008435368537903</v>
      </c>
      <c r="G111" s="2">
        <v>0</v>
      </c>
      <c r="H111" s="3">
        <v>987.5192260742188</v>
      </c>
      <c r="I111" s="3">
        <v>2048.51025390625</v>
      </c>
      <c r="J111" s="3">
        <f>BAU!H111-H111</f>
        <v>0</v>
      </c>
      <c r="K111" s="3">
        <f>BAU!I111-I111</f>
        <v>0</v>
      </c>
    </row>
    <row r="112" spans="1:11" ht="12">
      <c r="A112" s="1">
        <v>2001</v>
      </c>
      <c r="B112" s="2">
        <v>28.957107543945312</v>
      </c>
      <c r="C112" s="2">
        <v>41.041934967041016</v>
      </c>
      <c r="D112" s="2">
        <v>374.09381103515625</v>
      </c>
      <c r="E112" s="2">
        <v>380.1793518066406</v>
      </c>
      <c r="F112" s="2">
        <v>0.8217622637748718</v>
      </c>
      <c r="G112" s="2">
        <v>3.854753017425537</v>
      </c>
      <c r="H112" s="3">
        <v>1011.2380981445312</v>
      </c>
      <c r="I112" s="3">
        <v>2089.34130859375</v>
      </c>
      <c r="J112" s="3">
        <f>BAU!H112-H112</f>
        <v>0</v>
      </c>
      <c r="K112" s="3">
        <f>BAU!I112-I112</f>
        <v>0</v>
      </c>
    </row>
    <row r="113" spans="1:11" ht="12">
      <c r="A113" s="1">
        <v>2002</v>
      </c>
      <c r="B113" s="2">
        <v>29.887033462524414</v>
      </c>
      <c r="C113" s="2">
        <v>42.14655303955078</v>
      </c>
      <c r="D113" s="2">
        <v>375.6788635253906</v>
      </c>
      <c r="E113" s="2">
        <v>382.01605224609375</v>
      </c>
      <c r="F113" s="2">
        <v>0.841914176940918</v>
      </c>
      <c r="G113" s="2">
        <v>7.779636383056641</v>
      </c>
      <c r="H113" s="3">
        <v>1035.2821044921875</v>
      </c>
      <c r="I113" s="3">
        <v>2130.797607421875</v>
      </c>
      <c r="J113" s="3">
        <f>BAU!H113-H113</f>
        <v>0</v>
      </c>
      <c r="K113" s="3">
        <f>BAU!I113-I113</f>
        <v>0</v>
      </c>
    </row>
    <row r="114" spans="1:11" ht="12">
      <c r="A114" s="1">
        <v>2003</v>
      </c>
      <c r="B114" s="2">
        <v>30.993297576904297</v>
      </c>
      <c r="C114" s="2">
        <v>43.42750549316406</v>
      </c>
      <c r="D114" s="2">
        <v>377.3709411621094</v>
      </c>
      <c r="E114" s="2">
        <v>383.9322814941406</v>
      </c>
      <c r="F114" s="2">
        <v>0.8614151477813721</v>
      </c>
      <c r="G114" s="2">
        <v>11.772160530090332</v>
      </c>
      <c r="H114" s="3">
        <v>1060.0250244140625</v>
      </c>
      <c r="I114" s="3">
        <v>2173.424560546875</v>
      </c>
      <c r="J114" s="3">
        <f>BAU!H114-H114</f>
        <v>0</v>
      </c>
      <c r="K114" s="3">
        <f>BAU!I114-I114</f>
        <v>0</v>
      </c>
    </row>
    <row r="115" spans="1:11" ht="12">
      <c r="A115" s="1">
        <v>2004</v>
      </c>
      <c r="B115" s="2">
        <v>32.33373260498047</v>
      </c>
      <c r="C115" s="2">
        <v>44.942630767822266</v>
      </c>
      <c r="D115" s="2">
        <v>379.18817138671875</v>
      </c>
      <c r="E115" s="2">
        <v>386.0457763671875</v>
      </c>
      <c r="F115" s="2">
        <v>0.8804716467857361</v>
      </c>
      <c r="G115" s="2">
        <v>15.830350875854492</v>
      </c>
      <c r="H115" s="3">
        <v>1085.94189453125</v>
      </c>
      <c r="I115" s="3">
        <v>2217.420166015625</v>
      </c>
      <c r="J115" s="3">
        <f>BAU!H115-H115</f>
        <v>0</v>
      </c>
      <c r="K115" s="3">
        <f>BAU!I115-I115</f>
        <v>0</v>
      </c>
    </row>
    <row r="116" spans="1:11" ht="12">
      <c r="A116" s="1">
        <v>2005</v>
      </c>
      <c r="B116" s="2">
        <v>33.89078140258789</v>
      </c>
      <c r="C116" s="2">
        <v>46.67436981201172</v>
      </c>
      <c r="D116" s="2">
        <v>381.1522216796875</v>
      </c>
      <c r="E116" s="2">
        <v>388.30584716796875</v>
      </c>
      <c r="F116" s="2">
        <v>0.8993163108825684</v>
      </c>
      <c r="G116" s="2">
        <v>19.953014373779297</v>
      </c>
      <c r="H116" s="3">
        <v>1113.3238525390625</v>
      </c>
      <c r="I116" s="3">
        <v>2263.01220703125</v>
      </c>
      <c r="J116" s="3">
        <f>BAU!H116-H116</f>
        <v>0</v>
      </c>
      <c r="K116" s="3">
        <f>BAU!I116-I116</f>
        <v>0</v>
      </c>
    </row>
    <row r="117" spans="1:11" ht="12">
      <c r="A117" s="1">
        <v>2006</v>
      </c>
      <c r="B117" s="2">
        <v>33.831520080566406</v>
      </c>
      <c r="C117" s="2">
        <v>46.78980255126953</v>
      </c>
      <c r="D117" s="2">
        <v>383.1632385253906</v>
      </c>
      <c r="E117" s="2">
        <v>390.6029052734375</v>
      </c>
      <c r="F117" s="2">
        <v>0.9180926084518433</v>
      </c>
      <c r="G117" s="2">
        <v>24.1396484375</v>
      </c>
      <c r="H117" s="3">
        <v>1142.075439453125</v>
      </c>
      <c r="I117" s="3">
        <v>2309.4619140625</v>
      </c>
      <c r="J117" s="3">
        <f>BAU!H117-H117</f>
        <v>0</v>
      </c>
      <c r="K117" s="3">
        <f>BAU!I117-I117</f>
        <v>0</v>
      </c>
    </row>
    <row r="118" spans="1:11" ht="12">
      <c r="A118" s="1">
        <v>2007</v>
      </c>
      <c r="B118" s="2">
        <v>34.4869499206543</v>
      </c>
      <c r="C118" s="2">
        <v>47.61992263793945</v>
      </c>
      <c r="D118" s="2">
        <v>385.2003173828125</v>
      </c>
      <c r="E118" s="2">
        <v>392.96484375</v>
      </c>
      <c r="F118" s="2">
        <v>0.9368186593055725</v>
      </c>
      <c r="G118" s="2">
        <v>28.39004135131836</v>
      </c>
      <c r="H118" s="3">
        <v>1171.46875</v>
      </c>
      <c r="I118" s="3">
        <v>2356.56298828125</v>
      </c>
      <c r="J118" s="3">
        <f>BAU!H118-H118</f>
        <v>0</v>
      </c>
      <c r="K118" s="3">
        <f>BAU!I118-I118</f>
        <v>0</v>
      </c>
    </row>
    <row r="119" spans="1:11" ht="12">
      <c r="A119" s="1">
        <v>2008</v>
      </c>
      <c r="B119" s="2">
        <v>35.14237594604492</v>
      </c>
      <c r="C119" s="2">
        <v>48.45003890991211</v>
      </c>
      <c r="D119" s="2">
        <v>387.2856140136719</v>
      </c>
      <c r="E119" s="2">
        <v>395.4087219238281</v>
      </c>
      <c r="F119" s="2">
        <v>0.9555699825286865</v>
      </c>
      <c r="G119" s="2">
        <v>32.70411682128906</v>
      </c>
      <c r="H119" s="3">
        <v>1201.5037841796875</v>
      </c>
      <c r="I119" s="3">
        <v>2404.494140625</v>
      </c>
      <c r="J119" s="3">
        <f>BAU!H119-H119</f>
        <v>0</v>
      </c>
      <c r="K119" s="3">
        <f>BAU!I119-I119</f>
        <v>0</v>
      </c>
    </row>
    <row r="120" spans="1:11" ht="12">
      <c r="A120" s="1">
        <v>2009</v>
      </c>
      <c r="B120" s="2">
        <v>35.79780578613281</v>
      </c>
      <c r="C120" s="2">
        <v>49.2801628112793</v>
      </c>
      <c r="D120" s="2">
        <v>389.4185485839844</v>
      </c>
      <c r="E120" s="2">
        <v>397.916259765625</v>
      </c>
      <c r="F120" s="2">
        <v>0.9744051098823547</v>
      </c>
      <c r="G120" s="2">
        <v>37.0820426940918</v>
      </c>
      <c r="H120" s="3">
        <v>1232.1805419921875</v>
      </c>
      <c r="I120" s="3">
        <v>2453.25537109375</v>
      </c>
      <c r="J120" s="3">
        <f>BAU!H120-H120</f>
        <v>0</v>
      </c>
      <c r="K120" s="3">
        <f>BAU!I120-I120</f>
        <v>0</v>
      </c>
    </row>
    <row r="121" spans="1:11" ht="12">
      <c r="A121" s="1">
        <v>2010</v>
      </c>
      <c r="B121" s="2">
        <v>36.4532356262207</v>
      </c>
      <c r="C121" s="2">
        <v>50.11028289794922</v>
      </c>
      <c r="D121" s="2">
        <v>391.5987548828125</v>
      </c>
      <c r="E121" s="2">
        <v>400.5990905761719</v>
      </c>
      <c r="F121" s="2">
        <v>0.9934053421020508</v>
      </c>
      <c r="G121" s="2">
        <v>41.52417755126953</v>
      </c>
      <c r="H121" s="3">
        <v>1263.4989013671875</v>
      </c>
      <c r="I121" s="3">
        <v>2502.846923828125</v>
      </c>
      <c r="J121" s="3">
        <f>BAU!H121-H121</f>
        <v>0</v>
      </c>
      <c r="K121" s="3">
        <f>BAU!I121-I121</f>
        <v>0</v>
      </c>
    </row>
    <row r="122" spans="1:11" ht="12">
      <c r="A122" s="1">
        <v>2011</v>
      </c>
      <c r="B122" s="2">
        <v>37.39735412597656</v>
      </c>
      <c r="C122" s="2">
        <v>51.287357330322266</v>
      </c>
      <c r="D122" s="2">
        <v>393.839599609375</v>
      </c>
      <c r="E122" s="2">
        <v>403.6263427734375</v>
      </c>
      <c r="F122" s="2">
        <v>1.0127664804458618</v>
      </c>
      <c r="G122" s="2">
        <v>46.03129959106445</v>
      </c>
      <c r="H122" s="3">
        <v>1295.5677490234375</v>
      </c>
      <c r="I122" s="3">
        <v>2553.398681640625</v>
      </c>
      <c r="J122" s="3">
        <f>BAU!H122-H122</f>
        <v>0</v>
      </c>
      <c r="K122" s="3">
        <f>BAU!I122-I122</f>
        <v>0</v>
      </c>
    </row>
    <row r="123" spans="1:11" ht="12">
      <c r="A123" s="1">
        <v>2012</v>
      </c>
      <c r="B123" s="2">
        <v>38.34147644042969</v>
      </c>
      <c r="C123" s="2">
        <v>52.46443176269531</v>
      </c>
      <c r="D123" s="2">
        <v>396.16180419921875</v>
      </c>
      <c r="E123" s="2">
        <v>406.9644470214844</v>
      </c>
      <c r="F123" s="2">
        <v>1.0327529907226562</v>
      </c>
      <c r="G123" s="2">
        <v>50.60498809814453</v>
      </c>
      <c r="H123" s="3">
        <v>1328.5679931640625</v>
      </c>
      <c r="I123" s="3">
        <v>2605.12744140625</v>
      </c>
      <c r="J123" s="3">
        <f>BAU!H123-H123</f>
        <v>0</v>
      </c>
      <c r="K123" s="3">
        <f>BAU!I123-I123</f>
        <v>0</v>
      </c>
    </row>
    <row r="124" spans="1:11" ht="12">
      <c r="A124" s="1">
        <v>2013</v>
      </c>
      <c r="B124" s="2">
        <v>37.855159759521484</v>
      </c>
      <c r="C124" s="2">
        <v>51.68215560913086</v>
      </c>
      <c r="D124" s="2">
        <v>398.4949951171875</v>
      </c>
      <c r="E124" s="2">
        <v>410.30810546875</v>
      </c>
      <c r="F124" s="2">
        <v>1.0534740686416626</v>
      </c>
      <c r="G124" s="2">
        <v>55.247589111328125</v>
      </c>
      <c r="H124" s="3">
        <v>1361.9598388671875</v>
      </c>
      <c r="I124" s="3">
        <v>2657.29345703125</v>
      </c>
      <c r="J124" s="3">
        <f>BAU!H124-H124</f>
        <v>0.5399169921875</v>
      </c>
      <c r="K124" s="3">
        <f>BAU!I124-I124</f>
        <v>0.73974609375</v>
      </c>
    </row>
    <row r="125" spans="1:11" ht="12">
      <c r="A125" s="1">
        <v>2014</v>
      </c>
      <c r="B125" s="2">
        <v>37.41130065917969</v>
      </c>
      <c r="C125" s="2">
        <v>50.96097183227539</v>
      </c>
      <c r="D125" s="2">
        <v>400.7361145019531</v>
      </c>
      <c r="E125" s="2">
        <v>413.45684814453125</v>
      </c>
      <c r="F125" s="2">
        <v>1.0747095346450806</v>
      </c>
      <c r="G125" s="2">
        <v>59.96137619018555</v>
      </c>
      <c r="H125" s="3">
        <v>1394.8687744140625</v>
      </c>
      <c r="I125" s="3">
        <v>2708.70068359375</v>
      </c>
      <c r="J125" s="3">
        <f>BAU!H125-H125</f>
        <v>2.4940185546875</v>
      </c>
      <c r="K125" s="3">
        <f>BAU!I125-I125</f>
        <v>3.41552734375</v>
      </c>
    </row>
    <row r="126" spans="1:11" ht="12">
      <c r="A126" s="1">
        <v>2015</v>
      </c>
      <c r="B126" s="2">
        <v>37.00757598876953</v>
      </c>
      <c r="C126" s="2">
        <v>50.29717254638672</v>
      </c>
      <c r="D126" s="2">
        <v>402.8990783691406</v>
      </c>
      <c r="E126" s="2">
        <v>416.42486572265625</v>
      </c>
      <c r="F126" s="2">
        <v>1.0961873531341553</v>
      </c>
      <c r="G126" s="2">
        <v>64.74774169921875</v>
      </c>
      <c r="H126" s="3">
        <v>1427.33642578125</v>
      </c>
      <c r="I126" s="3">
        <v>2759.408203125</v>
      </c>
      <c r="J126" s="3">
        <f>BAU!H126-H126</f>
        <v>5.8209228515625</v>
      </c>
      <c r="K126" s="3">
        <f>BAU!I126-I126</f>
        <v>7.968017578125</v>
      </c>
    </row>
    <row r="127" spans="1:11" ht="12">
      <c r="A127" s="1">
        <v>2016</v>
      </c>
      <c r="B127" s="2">
        <v>36.63967514038086</v>
      </c>
      <c r="C127" s="2">
        <v>49.68519592285156</v>
      </c>
      <c r="D127" s="2">
        <v>404.9945983886719</v>
      </c>
      <c r="E127" s="2">
        <v>419.2371826171875</v>
      </c>
      <c r="F127" s="2">
        <v>1.117693305015564</v>
      </c>
      <c r="G127" s="2">
        <v>69.60721588134766</v>
      </c>
      <c r="H127" s="3">
        <v>1459.4019775390625</v>
      </c>
      <c r="I127" s="3">
        <v>2809.471923828125</v>
      </c>
      <c r="J127" s="3">
        <f>BAU!H127-H127</f>
        <v>10.481201171875</v>
      </c>
      <c r="K127" s="3">
        <f>BAU!I127-I127</f>
        <v>14.340576171875</v>
      </c>
    </row>
    <row r="128" spans="1:11" ht="12">
      <c r="A128" s="1">
        <v>2017</v>
      </c>
      <c r="B128" s="2">
        <v>36.3076286315918</v>
      </c>
      <c r="C128" s="2">
        <v>49.123939514160156</v>
      </c>
      <c r="D128" s="2">
        <v>407.0317077636719</v>
      </c>
      <c r="E128" s="2">
        <v>421.9244079589844</v>
      </c>
      <c r="F128" s="2">
        <v>1.1390708684921265</v>
      </c>
      <c r="G128" s="2">
        <v>74.53968048095703</v>
      </c>
      <c r="H128" s="3">
        <v>1491.1025390625</v>
      </c>
      <c r="I128" s="3">
        <v>2858.94287109375</v>
      </c>
      <c r="J128" s="3">
        <f>BAU!H128-H128</f>
        <v>16.43798828125</v>
      </c>
      <c r="K128" s="3">
        <f>BAU!I128-I128</f>
        <v>22.480712890625</v>
      </c>
    </row>
    <row r="129" spans="1:11" ht="12">
      <c r="A129" s="1">
        <v>2018</v>
      </c>
      <c r="B129" s="2">
        <v>36.009490966796875</v>
      </c>
      <c r="C129" s="2">
        <v>48.610408782958984</v>
      </c>
      <c r="D129" s="2">
        <v>409.01849365234375</v>
      </c>
      <c r="E129" s="2">
        <v>424.49835205078125</v>
      </c>
      <c r="F129" s="2">
        <v>1.1602089405059814</v>
      </c>
      <c r="G129" s="2">
        <v>79.54454803466797</v>
      </c>
      <c r="H129" s="3">
        <v>1522.4735107421875</v>
      </c>
      <c r="I129" s="3">
        <v>2907.87060546875</v>
      </c>
      <c r="J129" s="3">
        <f>BAU!H129-H129</f>
        <v>23.65576171875</v>
      </c>
      <c r="K129" s="3">
        <f>BAU!I129-I129</f>
        <v>32.339111328125</v>
      </c>
    </row>
    <row r="130" spans="1:11" ht="12">
      <c r="A130" s="1">
        <v>2019</v>
      </c>
      <c r="B130" s="2">
        <v>35.74341583251953</v>
      </c>
      <c r="C130" s="2">
        <v>48.14181900024414</v>
      </c>
      <c r="D130" s="2">
        <v>410.962158203125</v>
      </c>
      <c r="E130" s="2">
        <v>426.9703063964844</v>
      </c>
      <c r="F130" s="2">
        <v>1.1810240745544434</v>
      </c>
      <c r="G130" s="2">
        <v>84.62088775634766</v>
      </c>
      <c r="H130" s="3">
        <v>1553.5478515625</v>
      </c>
      <c r="I130" s="3">
        <v>2956.3017578125</v>
      </c>
      <c r="J130" s="3">
        <f>BAU!H130-H130</f>
        <v>32.1016845703125</v>
      </c>
      <c r="K130" s="3">
        <f>BAU!I130-I130</f>
        <v>43.869140625</v>
      </c>
    </row>
    <row r="131" spans="1:11" ht="12">
      <c r="A131" s="1">
        <v>2020</v>
      </c>
      <c r="B131" s="2">
        <v>35.50767517089844</v>
      </c>
      <c r="C131" s="2">
        <v>47.715572357177734</v>
      </c>
      <c r="D131" s="2">
        <v>412.8690490722656</v>
      </c>
      <c r="E131" s="2">
        <v>429.30902099609375</v>
      </c>
      <c r="F131" s="2">
        <v>1.2014414072036743</v>
      </c>
      <c r="G131" s="2">
        <v>89.76752471923828</v>
      </c>
      <c r="H131" s="3">
        <v>1584.35693359375</v>
      </c>
      <c r="I131" s="3">
        <v>3004.280517578125</v>
      </c>
      <c r="J131" s="3">
        <f>BAU!H131-H131</f>
        <v>41.744140625</v>
      </c>
      <c r="K131" s="3">
        <f>BAU!I131-I131</f>
        <v>57.026611328125</v>
      </c>
    </row>
    <row r="132" spans="1:11" ht="12">
      <c r="A132" s="1">
        <v>2021</v>
      </c>
      <c r="B132" s="2">
        <v>34.46372604370117</v>
      </c>
      <c r="C132" s="2">
        <v>46.180625915527344</v>
      </c>
      <c r="D132" s="2">
        <v>414.70513916015625</v>
      </c>
      <c r="E132" s="2">
        <v>431.4129333496094</v>
      </c>
      <c r="F132" s="2">
        <v>1.2213592529296875</v>
      </c>
      <c r="G132" s="2">
        <v>94.98297882080078</v>
      </c>
      <c r="H132" s="3">
        <v>1614.616943359375</v>
      </c>
      <c r="I132" s="3">
        <v>3051.415771484375</v>
      </c>
      <c r="J132" s="3">
        <f>BAU!H132-H132</f>
        <v>52.9881591796875</v>
      </c>
      <c r="K132" s="3">
        <f>BAU!I132-I132</f>
        <v>72.353759765625</v>
      </c>
    </row>
    <row r="133" spans="1:11" ht="12">
      <c r="A133" s="1">
        <v>2022</v>
      </c>
      <c r="B133" s="2">
        <v>33.45345687866211</v>
      </c>
      <c r="C133" s="2">
        <v>44.70557403564453</v>
      </c>
      <c r="D133" s="2">
        <v>416.4147644042969</v>
      </c>
      <c r="E133" s="2">
        <v>433.22705078125</v>
      </c>
      <c r="F133" s="2">
        <v>1.240583062171936</v>
      </c>
      <c r="G133" s="2">
        <v>100.26531982421875</v>
      </c>
      <c r="H133" s="3">
        <v>1643.83642578125</v>
      </c>
      <c r="I133" s="3">
        <v>3097.03857421875</v>
      </c>
      <c r="J133" s="3">
        <f>BAU!H133-H133</f>
        <v>66.52685546875</v>
      </c>
      <c r="K133" s="3">
        <f>BAU!I133-I133</f>
        <v>90.771484375</v>
      </c>
    </row>
    <row r="134" spans="1:11" ht="12">
      <c r="A134" s="1">
        <v>2023</v>
      </c>
      <c r="B134" s="2">
        <v>32.47623825073242</v>
      </c>
      <c r="C134" s="2">
        <v>43.287994384765625</v>
      </c>
      <c r="D134" s="2">
        <v>418.00909423828125</v>
      </c>
      <c r="E134" s="2">
        <v>434.8172302246094</v>
      </c>
      <c r="F134" s="2">
        <v>1.2589565515518188</v>
      </c>
      <c r="G134" s="2">
        <v>105.61196899414062</v>
      </c>
      <c r="H134" s="3">
        <v>1672.049072265625</v>
      </c>
      <c r="I134" s="3">
        <v>3141.208251953125</v>
      </c>
      <c r="J134" s="3">
        <f>BAU!H134-H134</f>
        <v>82.326416015625</v>
      </c>
      <c r="K134" s="3">
        <f>BAU!I134-I134</f>
        <v>112.220458984375</v>
      </c>
    </row>
    <row r="135" spans="1:11" ht="12">
      <c r="A135" s="1">
        <v>2024</v>
      </c>
      <c r="B135" s="2">
        <v>31.531381607055664</v>
      </c>
      <c r="C135" s="2">
        <v>41.92556381225586</v>
      </c>
      <c r="D135" s="2">
        <v>419.49737548828125</v>
      </c>
      <c r="E135" s="2">
        <v>436.2001037597656</v>
      </c>
      <c r="F135" s="2">
        <v>1.2763898372650146</v>
      </c>
      <c r="G135" s="2">
        <v>111.01990509033203</v>
      </c>
      <c r="H135" s="3">
        <v>1699.28759765625</v>
      </c>
      <c r="I135" s="3">
        <v>3183.981201171875</v>
      </c>
      <c r="J135" s="3">
        <f>BAU!H135-H135</f>
        <v>100.354248046875</v>
      </c>
      <c r="K135" s="3">
        <f>BAU!I135-I135</f>
        <v>136.644287109375</v>
      </c>
    </row>
    <row r="136" spans="1:11" ht="12">
      <c r="A136" s="1">
        <v>2025</v>
      </c>
      <c r="B136" s="2">
        <v>30.618154525756836</v>
      </c>
      <c r="C136" s="2">
        <v>40.616058349609375</v>
      </c>
      <c r="D136" s="2">
        <v>420.8878173828125</v>
      </c>
      <c r="E136" s="2">
        <v>437.3985290527344</v>
      </c>
      <c r="F136" s="2">
        <v>1.2928240299224854</v>
      </c>
      <c r="G136" s="2">
        <v>116.48585510253906</v>
      </c>
      <c r="H136" s="3">
        <v>1725.583984375</v>
      </c>
      <c r="I136" s="3">
        <v>3225.41162109375</v>
      </c>
      <c r="J136" s="3">
        <f>BAU!H136-H136</f>
        <v>120.578369140625</v>
      </c>
      <c r="K136" s="3">
        <f>BAU!I136-I136</f>
        <v>163.989013671875</v>
      </c>
    </row>
    <row r="137" spans="1:11" ht="12">
      <c r="A137" s="1">
        <v>2026</v>
      </c>
      <c r="B137" s="2">
        <v>29.73600959777832</v>
      </c>
      <c r="C137" s="2">
        <v>39.35755920410156</v>
      </c>
      <c r="D137" s="2">
        <v>422.1877746582031</v>
      </c>
      <c r="E137" s="2">
        <v>438.4108581542969</v>
      </c>
      <c r="F137" s="2">
        <v>1.3082218170166016</v>
      </c>
      <c r="G137" s="2">
        <v>122.0063705444336</v>
      </c>
      <c r="H137" s="3">
        <v>1750.9697265625</v>
      </c>
      <c r="I137" s="3">
        <v>3265.5517578125</v>
      </c>
      <c r="J137" s="3">
        <f>BAU!H137-H137</f>
        <v>142.9671630859375</v>
      </c>
      <c r="K137" s="3">
        <f>BAU!I137-I137</f>
        <v>194.2021484375</v>
      </c>
    </row>
    <row r="138" spans="1:11" ht="12">
      <c r="A138" s="1">
        <v>2027</v>
      </c>
      <c r="B138" s="2">
        <v>28.88394546508789</v>
      </c>
      <c r="C138" s="2">
        <v>38.147804260253906</v>
      </c>
      <c r="D138" s="2">
        <v>423.404052734375</v>
      </c>
      <c r="E138" s="2">
        <v>439.2550048828125</v>
      </c>
      <c r="F138" s="2">
        <v>1.3225572109222412</v>
      </c>
      <c r="G138" s="2">
        <v>127.57788848876953</v>
      </c>
      <c r="H138" s="3">
        <v>1775.4752197265625</v>
      </c>
      <c r="I138" s="3">
        <v>3304.451904296875</v>
      </c>
      <c r="J138" s="3">
        <f>BAU!H138-H138</f>
        <v>167.4903564453125</v>
      </c>
      <c r="K138" s="3">
        <f>BAU!I138-I138</f>
        <v>227.233642578125</v>
      </c>
    </row>
    <row r="139" spans="1:11" ht="12">
      <c r="A139" s="1">
        <v>2028</v>
      </c>
      <c r="B139" s="2">
        <v>28.061159133911133</v>
      </c>
      <c r="C139" s="2">
        <v>36.98483657836914</v>
      </c>
      <c r="D139" s="2">
        <v>424.542724609375</v>
      </c>
      <c r="E139" s="2">
        <v>439.9739074707031</v>
      </c>
      <c r="F139" s="2">
        <v>1.3358335494995117</v>
      </c>
      <c r="G139" s="2">
        <v>133.19677734375</v>
      </c>
      <c r="H139" s="3">
        <v>1799.1304931640625</v>
      </c>
      <c r="I139" s="3">
        <v>3342.16015625</v>
      </c>
      <c r="J139" s="3">
        <f>BAU!H139-H139</f>
        <v>194.117919921875</v>
      </c>
      <c r="K139" s="3">
        <f>BAU!I139-I139</f>
        <v>263.03564453125</v>
      </c>
    </row>
    <row r="140" spans="1:11" ht="12">
      <c r="A140" s="1">
        <v>2029</v>
      </c>
      <c r="B140" s="2">
        <v>27.2668399810791</v>
      </c>
      <c r="C140" s="2">
        <v>35.86677932739258</v>
      </c>
      <c r="D140" s="2">
        <v>425.6093444824219</v>
      </c>
      <c r="E140" s="2">
        <v>440.5728759765625</v>
      </c>
      <c r="F140" s="2">
        <v>1.348080039024353</v>
      </c>
      <c r="G140" s="2">
        <v>138.8594970703125</v>
      </c>
      <c r="H140" s="3">
        <v>1821.96435546875</v>
      </c>
      <c r="I140" s="3">
        <v>3378.72216796875</v>
      </c>
      <c r="J140" s="3">
        <f>BAU!H140-H140</f>
        <v>222.821044921875</v>
      </c>
      <c r="K140" s="3">
        <f>BAU!I140-I140</f>
        <v>301.56201171875</v>
      </c>
    </row>
    <row r="141" spans="1:11" ht="12">
      <c r="A141" s="1">
        <v>2030</v>
      </c>
      <c r="B141" s="2">
        <v>26.500173568725586</v>
      </c>
      <c r="C141" s="2">
        <v>34.79182434082031</v>
      </c>
      <c r="D141" s="2">
        <v>426.6090393066406</v>
      </c>
      <c r="E141" s="2">
        <v>441.23004150390625</v>
      </c>
      <c r="F141" s="2">
        <v>1.3593870401382446</v>
      </c>
      <c r="G141" s="2">
        <v>144.56260681152344</v>
      </c>
      <c r="H141" s="3">
        <v>1844.0050048828125</v>
      </c>
      <c r="I141" s="3">
        <v>3414.1826171875</v>
      </c>
      <c r="J141" s="3">
        <f>BAU!H141-H141</f>
        <v>253.5714111328125</v>
      </c>
      <c r="K141" s="3">
        <f>BAU!I141-I141</f>
        <v>342.7685546875</v>
      </c>
    </row>
    <row r="142" spans="1:11" ht="12">
      <c r="A142" s="1">
        <v>2031</v>
      </c>
      <c r="B142" s="2">
        <v>25.772743225097656</v>
      </c>
      <c r="C142" s="2">
        <v>33.75971984863281</v>
      </c>
      <c r="D142" s="2">
        <v>427.547119140625</v>
      </c>
      <c r="E142" s="2">
        <v>442.1336669921875</v>
      </c>
      <c r="F142" s="2">
        <v>1.3699969053268433</v>
      </c>
      <c r="G142" s="2">
        <v>150.3031768798828</v>
      </c>
      <c r="H142" s="3">
        <v>1865.283935546875</v>
      </c>
      <c r="I142" s="3">
        <v>3448.584228515625</v>
      </c>
      <c r="J142" s="3">
        <f>BAU!H142-H142</f>
        <v>286.42431640625</v>
      </c>
      <c r="K142" s="3">
        <f>BAU!I142-I142</f>
        <v>386.7138671875</v>
      </c>
    </row>
    <row r="143" spans="1:11" ht="12">
      <c r="A143" s="1">
        <v>2032</v>
      </c>
      <c r="B143" s="2">
        <v>25.07604217529297</v>
      </c>
      <c r="C143" s="2">
        <v>32.76734161376953</v>
      </c>
      <c r="D143" s="2">
        <v>428.42901611328125</v>
      </c>
      <c r="E143" s="2">
        <v>443.1943054199219</v>
      </c>
      <c r="F143" s="2">
        <v>1.3801913261413574</v>
      </c>
      <c r="G143" s="2">
        <v>156.07925415039062</v>
      </c>
      <c r="H143" s="3">
        <v>1885.8363037109375</v>
      </c>
      <c r="I143" s="3">
        <v>3481.96875</v>
      </c>
      <c r="J143" s="3">
        <f>BAU!H143-H143</f>
        <v>321.4888916015625</v>
      </c>
      <c r="K143" s="3">
        <f>BAU!I143-I143</f>
        <v>433.52587890625</v>
      </c>
    </row>
    <row r="144" spans="1:11" ht="12">
      <c r="A144" s="1">
        <v>2033</v>
      </c>
      <c r="B144" s="2">
        <v>24.403291702270508</v>
      </c>
      <c r="C144" s="2">
        <v>31.81309700012207</v>
      </c>
      <c r="D144" s="2">
        <v>429.2588806152344</v>
      </c>
      <c r="E144" s="2">
        <v>444.163818359375</v>
      </c>
      <c r="F144" s="2">
        <v>1.390079140663147</v>
      </c>
      <c r="G144" s="2">
        <v>161.88958740234375</v>
      </c>
      <c r="H144" s="3">
        <v>1905.690185546875</v>
      </c>
      <c r="I144" s="3">
        <v>3514.375244140625</v>
      </c>
      <c r="J144" s="3">
        <f>BAU!H144-H144</f>
        <v>358.737060546875</v>
      </c>
      <c r="K144" s="3">
        <f>BAU!I144-I144</f>
        <v>483.165283203125</v>
      </c>
    </row>
    <row r="145" spans="1:11" ht="12">
      <c r="A145" s="1">
        <v>2034</v>
      </c>
      <c r="B145" s="2">
        <v>23.753833770751953</v>
      </c>
      <c r="C145" s="2">
        <v>30.895463943481445</v>
      </c>
      <c r="D145" s="2">
        <v>430.0401611328125</v>
      </c>
      <c r="E145" s="2">
        <v>445.0548095703125</v>
      </c>
      <c r="F145" s="2">
        <v>1.3996225595474243</v>
      </c>
      <c r="G145" s="2">
        <v>167.73312377929688</v>
      </c>
      <c r="H145" s="3">
        <v>1924.8692626953125</v>
      </c>
      <c r="I145" s="3">
        <v>3545.841552734375</v>
      </c>
      <c r="J145" s="3">
        <f>BAU!H145-H145</f>
        <v>398.1451416015625</v>
      </c>
      <c r="K145" s="3">
        <f>BAU!I145-I145</f>
        <v>535.594482421875</v>
      </c>
    </row>
    <row r="146" spans="1:11" ht="12">
      <c r="A146" s="1">
        <v>2035</v>
      </c>
      <c r="B146" s="2">
        <v>23.127004623413086</v>
      </c>
      <c r="C146" s="2">
        <v>30.012983322143555</v>
      </c>
      <c r="D146" s="2">
        <v>430.7760314941406</v>
      </c>
      <c r="E146" s="2">
        <v>445.8857116699219</v>
      </c>
      <c r="F146" s="2">
        <v>1.4088025093078613</v>
      </c>
      <c r="G146" s="2">
        <v>173.608642578125</v>
      </c>
      <c r="H146" s="3">
        <v>1943.396728515625</v>
      </c>
      <c r="I146" s="3">
        <v>3576.4033203125</v>
      </c>
      <c r="J146" s="3">
        <f>BAU!H146-H146</f>
        <v>439.68994140625</v>
      </c>
      <c r="K146" s="3">
        <f>BAU!I146-I146</f>
        <v>590.77783203125</v>
      </c>
    </row>
    <row r="147" spans="1:11" ht="12">
      <c r="A147" s="1">
        <v>2036</v>
      </c>
      <c r="B147" s="2">
        <v>22.523778915405273</v>
      </c>
      <c r="C147" s="2">
        <v>29.165897369384766</v>
      </c>
      <c r="D147" s="2">
        <v>431.4695739746094</v>
      </c>
      <c r="E147" s="2">
        <v>446.540283203125</v>
      </c>
      <c r="F147" s="2">
        <v>1.417573094367981</v>
      </c>
      <c r="G147" s="2">
        <v>179.51487731933594</v>
      </c>
      <c r="H147" s="3">
        <v>1961.2947998046875</v>
      </c>
      <c r="I147" s="3">
        <v>3606.09619140625</v>
      </c>
      <c r="J147" s="3">
        <f>BAU!H147-H147</f>
        <v>483.3494873046875</v>
      </c>
      <c r="K147" s="3">
        <f>BAU!I147-I147</f>
        <v>648.68017578125</v>
      </c>
    </row>
    <row r="148" spans="1:11" ht="12">
      <c r="A148" s="1">
        <v>2037</v>
      </c>
      <c r="B148" s="2">
        <v>21.94185447692871</v>
      </c>
      <c r="C148" s="2">
        <v>28.35122299194336</v>
      </c>
      <c r="D148" s="2">
        <v>432.1236267089844</v>
      </c>
      <c r="E148" s="2">
        <v>447.14849853515625</v>
      </c>
      <c r="F148" s="2">
        <v>1.4258759021759033</v>
      </c>
      <c r="G148" s="2">
        <v>185.45033264160156</v>
      </c>
      <c r="H148" s="3">
        <v>1978.585205078125</v>
      </c>
      <c r="I148" s="3">
        <v>3634.9541015625</v>
      </c>
      <c r="J148" s="3">
        <f>BAU!H148-H148</f>
        <v>529.1015625</v>
      </c>
      <c r="K148" s="3">
        <f>BAU!I148-I148</f>
        <v>709.26806640625</v>
      </c>
    </row>
    <row r="149" spans="1:11" ht="12">
      <c r="A149" s="1">
        <v>2038</v>
      </c>
      <c r="B149" s="2">
        <v>21.380573272705078</v>
      </c>
      <c r="C149" s="2">
        <v>27.567670822143555</v>
      </c>
      <c r="D149" s="2">
        <v>432.74078369140625</v>
      </c>
      <c r="E149" s="2">
        <v>447.71514892578125</v>
      </c>
      <c r="F149" s="2">
        <v>1.4337332248687744</v>
      </c>
      <c r="G149" s="2">
        <v>191.4134521484375</v>
      </c>
      <c r="H149" s="3">
        <v>1995.2890625</v>
      </c>
      <c r="I149" s="3">
        <v>3663.009033203125</v>
      </c>
      <c r="J149" s="3">
        <f>BAU!H149-H149</f>
        <v>576.925537109375</v>
      </c>
      <c r="K149" s="3">
        <f>BAU!I149-I149</f>
        <v>772.510498046875</v>
      </c>
    </row>
    <row r="150" spans="1:11" ht="12">
      <c r="A150" s="1">
        <v>2039</v>
      </c>
      <c r="B150" s="2">
        <v>20.839282989501953</v>
      </c>
      <c r="C150" s="2">
        <v>26.814006805419922</v>
      </c>
      <c r="D150" s="2">
        <v>433.3234558105469</v>
      </c>
      <c r="E150" s="2">
        <v>448.23516845703125</v>
      </c>
      <c r="F150" s="2">
        <v>1.4411654472351074</v>
      </c>
      <c r="G150" s="2">
        <v>197.40272521972656</v>
      </c>
      <c r="H150" s="3">
        <v>2011.4267578125</v>
      </c>
      <c r="I150" s="3">
        <v>3690.291748046875</v>
      </c>
      <c r="J150" s="3">
        <f>BAU!H150-H150</f>
        <v>626.80078125</v>
      </c>
      <c r="K150" s="3">
        <f>BAU!I150-I150</f>
        <v>838.376708984375</v>
      </c>
    </row>
    <row r="151" spans="1:11" ht="12">
      <c r="A151" s="1">
        <v>2040</v>
      </c>
      <c r="B151" s="2">
        <v>20.31734848022461</v>
      </c>
      <c r="C151" s="2">
        <v>26.089048385620117</v>
      </c>
      <c r="D151" s="2">
        <v>433.87384033203125</v>
      </c>
      <c r="E151" s="2">
        <v>448.9024963378906</v>
      </c>
      <c r="F151" s="2">
        <v>1.4482535123825073</v>
      </c>
      <c r="G151" s="2">
        <v>203.4167938232422</v>
      </c>
      <c r="H151" s="3">
        <v>2027.0179443359375</v>
      </c>
      <c r="I151" s="3">
        <v>3716.831787109375</v>
      </c>
      <c r="J151" s="3">
        <f>BAU!H151-H151</f>
        <v>678.7073974609375</v>
      </c>
      <c r="K151" s="3">
        <f>BAU!I151-I151</f>
        <v>906.836181640625</v>
      </c>
    </row>
    <row r="152" spans="1:11" ht="12">
      <c r="A152" s="1">
        <v>2041</v>
      </c>
      <c r="B152" s="2">
        <v>19.83124351501465</v>
      </c>
      <c r="C152" s="2">
        <v>25.39299201965332</v>
      </c>
      <c r="D152" s="2">
        <v>434.3948669433594</v>
      </c>
      <c r="E152" s="2">
        <v>449.896728515625</v>
      </c>
      <c r="F152" s="2">
        <v>1.455234408378601</v>
      </c>
      <c r="G152" s="2">
        <v>209.45472717285156</v>
      </c>
      <c r="H152" s="3">
        <v>2042.087890625</v>
      </c>
      <c r="I152" s="3">
        <v>3742.65771484375</v>
      </c>
      <c r="J152" s="3">
        <f>BAU!H152-H152</f>
        <v>732.67431640625</v>
      </c>
      <c r="K152" s="3">
        <f>BAU!I152-I152</f>
        <v>977.89501953125</v>
      </c>
    </row>
    <row r="153" spans="1:11" ht="12">
      <c r="A153" s="1">
        <v>2042</v>
      </c>
      <c r="B153" s="2">
        <v>19.361631393432617</v>
      </c>
      <c r="C153" s="2">
        <v>24.723413467407227</v>
      </c>
      <c r="D153" s="2">
        <v>434.8896484375</v>
      </c>
      <c r="E153" s="2">
        <v>451.1595458984375</v>
      </c>
      <c r="F153" s="2">
        <v>1.4623891115188599</v>
      </c>
      <c r="G153" s="2">
        <v>215.5165557861328</v>
      </c>
      <c r="H153" s="3">
        <v>2056.664306640625</v>
      </c>
      <c r="I153" s="3">
        <v>3767.797607421875</v>
      </c>
      <c r="J153" s="3">
        <f>BAU!H153-H153</f>
        <v>788.762939453125</v>
      </c>
      <c r="K153" s="3">
        <f>BAU!I153-I153</f>
        <v>1051.580810546875</v>
      </c>
    </row>
    <row r="154" spans="1:11" ht="12">
      <c r="A154" s="1">
        <v>2043</v>
      </c>
      <c r="B154" s="2">
        <v>18.908058166503906</v>
      </c>
      <c r="C154" s="2">
        <v>24.079273223876953</v>
      </c>
      <c r="D154" s="2">
        <v>435.35968017578125</v>
      </c>
      <c r="E154" s="2">
        <v>452.3854064941406</v>
      </c>
      <c r="F154" s="2">
        <v>1.4698253870010376</v>
      </c>
      <c r="G154" s="2">
        <v>221.6031036376953</v>
      </c>
      <c r="H154" s="3">
        <v>2070.76318359375</v>
      </c>
      <c r="I154" s="3">
        <v>3792.27734375</v>
      </c>
      <c r="J154" s="3">
        <f>BAU!H154-H154</f>
        <v>846.95703125</v>
      </c>
      <c r="K154" s="3">
        <f>BAU!I154-I154</f>
        <v>1127.8681640625</v>
      </c>
    </row>
    <row r="155" spans="1:11" ht="12">
      <c r="A155" s="1">
        <v>2044</v>
      </c>
      <c r="B155" s="2">
        <v>18.47007179260254</v>
      </c>
      <c r="C155" s="2">
        <v>23.459564208984375</v>
      </c>
      <c r="D155" s="2">
        <v>435.8064270019531</v>
      </c>
      <c r="E155" s="2">
        <v>453.6097106933594</v>
      </c>
      <c r="F155" s="2">
        <v>1.4774826765060425</v>
      </c>
      <c r="G155" s="2">
        <v>227.7152099609375</v>
      </c>
      <c r="H155" s="3">
        <v>2084.400634765625</v>
      </c>
      <c r="I155" s="3">
        <v>3816.122314453125</v>
      </c>
      <c r="J155" s="3">
        <f>BAU!H155-H155</f>
        <v>907.24072265625</v>
      </c>
      <c r="K155" s="3">
        <f>BAU!I155-I155</f>
        <v>1206.732177734375</v>
      </c>
    </row>
    <row r="156" spans="1:11" ht="12">
      <c r="A156" s="1">
        <v>2045</v>
      </c>
      <c r="B156" s="2">
        <v>18.047218322753906</v>
      </c>
      <c r="C156" s="2">
        <v>22.86332893371582</v>
      </c>
      <c r="D156" s="2">
        <v>436.2312927246094</v>
      </c>
      <c r="E156" s="2">
        <v>454.8096923828125</v>
      </c>
      <c r="F156" s="2">
        <v>1.4853204488754272</v>
      </c>
      <c r="G156" s="2">
        <v>233.85360717773438</v>
      </c>
      <c r="H156" s="3">
        <v>2097.59228515625</v>
      </c>
      <c r="I156" s="3">
        <v>3839.356689453125</v>
      </c>
      <c r="J156" s="3">
        <f>BAU!H156-H156</f>
        <v>969.5986328125</v>
      </c>
      <c r="K156" s="3">
        <f>BAU!I156-I156</f>
        <v>1288.147705078125</v>
      </c>
    </row>
    <row r="157" spans="1:11" ht="12">
      <c r="A157" s="1">
        <v>2046</v>
      </c>
      <c r="B157" s="2">
        <v>17.64025115966797</v>
      </c>
      <c r="C157" s="2">
        <v>22.290842056274414</v>
      </c>
      <c r="D157" s="2">
        <v>436.6356201171875</v>
      </c>
      <c r="E157" s="2">
        <v>456.0126647949219</v>
      </c>
      <c r="F157" s="2">
        <v>1.493300437927246</v>
      </c>
      <c r="G157" s="2">
        <v>240.0188446044922</v>
      </c>
      <c r="H157" s="3">
        <v>2110.3525390625</v>
      </c>
      <c r="I157" s="3">
        <v>3862.00341796875</v>
      </c>
      <c r="J157" s="3">
        <f>BAU!H157-H157</f>
        <v>1034.015869140625</v>
      </c>
      <c r="K157" s="3">
        <f>BAU!I157-I157</f>
        <v>1372.09228515625</v>
      </c>
    </row>
    <row r="158" spans="1:11" ht="12">
      <c r="A158" s="1">
        <v>2047</v>
      </c>
      <c r="B158" s="2">
        <v>17.247526168823242</v>
      </c>
      <c r="C158" s="2">
        <v>21.740020751953125</v>
      </c>
      <c r="D158" s="2">
        <v>437.020751953125</v>
      </c>
      <c r="E158" s="2">
        <v>457.21044921875</v>
      </c>
      <c r="F158" s="2">
        <v>1.501401424407959</v>
      </c>
      <c r="G158" s="2">
        <v>246.21136474609375</v>
      </c>
      <c r="H158" s="3">
        <v>2122.6962890625</v>
      </c>
      <c r="I158" s="3">
        <v>3884.086181640625</v>
      </c>
      <c r="J158" s="3">
        <f>BAU!H158-H158</f>
        <v>1100.477783203125</v>
      </c>
      <c r="K158" s="3">
        <f>BAU!I158-I158</f>
        <v>1458.543701171875</v>
      </c>
    </row>
    <row r="159" spans="1:11" ht="12">
      <c r="A159" s="1">
        <v>2048</v>
      </c>
      <c r="B159" s="2">
        <v>16.86860466003418</v>
      </c>
      <c r="C159" s="2">
        <v>21.210018157958984</v>
      </c>
      <c r="D159" s="2">
        <v>437.3878173828125</v>
      </c>
      <c r="E159" s="2">
        <v>458.4046630859375</v>
      </c>
      <c r="F159" s="2">
        <v>1.5096009969711304</v>
      </c>
      <c r="G159" s="2">
        <v>252.4315643310547</v>
      </c>
      <c r="H159" s="3">
        <v>2134.6376953125</v>
      </c>
      <c r="I159" s="3">
        <v>3905.625732421875</v>
      </c>
      <c r="J159" s="3">
        <f>BAU!H159-H159</f>
        <v>1168.97021484375</v>
      </c>
      <c r="K159" s="3">
        <f>BAU!I159-I159</f>
        <v>1547.481201171875</v>
      </c>
    </row>
    <row r="160" spans="1:11" ht="12">
      <c r="A160" s="1">
        <v>2049</v>
      </c>
      <c r="B160" s="2">
        <v>16.503053665161133</v>
      </c>
      <c r="C160" s="2">
        <v>20.700016021728516</v>
      </c>
      <c r="D160" s="2">
        <v>437.7379150390625</v>
      </c>
      <c r="E160" s="2">
        <v>459.6044921875</v>
      </c>
      <c r="F160" s="2">
        <v>1.5178841352462769</v>
      </c>
      <c r="G160" s="2">
        <v>258.67974853515625</v>
      </c>
      <c r="H160" s="3">
        <v>2146.190185546875</v>
      </c>
      <c r="I160" s="3">
        <v>3926.64306640625</v>
      </c>
      <c r="J160" s="3">
        <f>BAU!H160-H160</f>
        <v>1239.4794921875</v>
      </c>
      <c r="K160" s="3">
        <f>BAU!I160-I160</f>
        <v>1638.8828125</v>
      </c>
    </row>
    <row r="161" spans="1:11" ht="12">
      <c r="A161" s="1">
        <v>2050</v>
      </c>
      <c r="B161" s="2">
        <v>16.15045166015625</v>
      </c>
      <c r="C161" s="2">
        <v>20.209238052368164</v>
      </c>
      <c r="D161" s="2">
        <v>438.0721130371094</v>
      </c>
      <c r="E161" s="2">
        <v>460.9878234863281</v>
      </c>
      <c r="F161" s="2">
        <v>1.526301383972168</v>
      </c>
      <c r="G161" s="2">
        <v>264.9562072753906</v>
      </c>
      <c r="H161" s="3">
        <v>2157.366943359375</v>
      </c>
      <c r="I161" s="3">
        <v>3947.157470703125</v>
      </c>
      <c r="J161" s="3">
        <f>BAU!H161-H161</f>
        <v>1311.992919921875</v>
      </c>
      <c r="K161" s="3">
        <f>BAU!I161-I161</f>
        <v>1732.730224609375</v>
      </c>
    </row>
    <row r="162" spans="1:11" ht="12">
      <c r="A162" s="1">
        <v>2051</v>
      </c>
      <c r="B162" s="2">
        <v>16.176572799682617</v>
      </c>
      <c r="C162" s="2">
        <v>20.22572135925293</v>
      </c>
      <c r="D162" s="2">
        <v>438.4088439941406</v>
      </c>
      <c r="E162" s="2">
        <v>462.5256042480469</v>
      </c>
      <c r="F162" s="2">
        <v>1.5349738597869873</v>
      </c>
      <c r="G162" s="2">
        <v>271.2616271972656</v>
      </c>
      <c r="H162" s="3">
        <v>2168.318603515625</v>
      </c>
      <c r="I162" s="3">
        <v>3967.373046875</v>
      </c>
      <c r="J162" s="3">
        <f>BAU!H162-H162</f>
        <v>1386.029541015625</v>
      </c>
      <c r="K162" s="3">
        <f>BAU!I162-I162</f>
        <v>1828.42626953125</v>
      </c>
    </row>
    <row r="163" spans="1:11" ht="12">
      <c r="A163" s="1">
        <v>2052</v>
      </c>
      <c r="B163" s="2">
        <v>16.20254898071289</v>
      </c>
      <c r="C163" s="2">
        <v>20.242204666137695</v>
      </c>
      <c r="D163" s="2">
        <v>438.7752380371094</v>
      </c>
      <c r="E163" s="2">
        <v>464.054931640625</v>
      </c>
      <c r="F163" s="2">
        <v>1.5439504384994507</v>
      </c>
      <c r="G163" s="2">
        <v>277.5968933105469</v>
      </c>
      <c r="H163" s="3">
        <v>2179.280029296875</v>
      </c>
      <c r="I163" s="3">
        <v>3987.60498046875</v>
      </c>
      <c r="J163" s="3">
        <f>BAU!H163-H163</f>
        <v>1460.804443359375</v>
      </c>
      <c r="K163" s="3">
        <f>BAU!I163-I163</f>
        <v>1925</v>
      </c>
    </row>
    <row r="164" spans="1:11" ht="12">
      <c r="A164" s="1">
        <v>2053</v>
      </c>
      <c r="B164" s="2">
        <v>16.22838592529297</v>
      </c>
      <c r="C164" s="2">
        <v>20.25868797302246</v>
      </c>
      <c r="D164" s="2">
        <v>439.16827392578125</v>
      </c>
      <c r="E164" s="2">
        <v>465.6976013183594</v>
      </c>
      <c r="F164" s="2">
        <v>1.5532197952270508</v>
      </c>
      <c r="G164" s="2">
        <v>283.96307373046875</v>
      </c>
      <c r="H164" s="3">
        <v>2190.250732421875</v>
      </c>
      <c r="I164" s="3">
        <v>4007.853271484375</v>
      </c>
      <c r="J164" s="3">
        <f>BAU!H164-H164</f>
        <v>1536.318115234375</v>
      </c>
      <c r="K164" s="3">
        <f>BAU!I164-I164</f>
        <v>2022.451416015625</v>
      </c>
    </row>
    <row r="165" spans="1:11" ht="12">
      <c r="A165" s="1">
        <v>2054</v>
      </c>
      <c r="B165" s="2">
        <v>16.254085540771484</v>
      </c>
      <c r="C165" s="2">
        <v>20.275171279907227</v>
      </c>
      <c r="D165" s="2">
        <v>439.5856018066406</v>
      </c>
      <c r="E165" s="2">
        <v>467.44384765625</v>
      </c>
      <c r="F165" s="2">
        <v>1.5628324747085571</v>
      </c>
      <c r="G165" s="2">
        <v>290.3611755371094</v>
      </c>
      <c r="H165" s="3">
        <v>2201.230712890625</v>
      </c>
      <c r="I165" s="3">
        <v>4028.1181640625</v>
      </c>
      <c r="J165" s="3">
        <f>BAU!H165-H165</f>
        <v>1612.570556640625</v>
      </c>
      <c r="K165" s="3">
        <f>BAU!I165-I165</f>
        <v>2120.78125</v>
      </c>
    </row>
    <row r="166" spans="1:11" ht="12">
      <c r="A166" s="1">
        <v>2055</v>
      </c>
      <c r="B166" s="2">
        <v>16.279651641845703</v>
      </c>
      <c r="C166" s="2">
        <v>20.291654586791992</v>
      </c>
      <c r="D166" s="2">
        <v>440.0251770019531</v>
      </c>
      <c r="E166" s="2">
        <v>469.2921447753906</v>
      </c>
      <c r="F166" s="2">
        <v>1.57282555103302</v>
      </c>
      <c r="G166" s="2">
        <v>296.7924499511719</v>
      </c>
      <c r="H166" s="3">
        <v>2212.219970703125</v>
      </c>
      <c r="I166" s="3">
        <v>4048.3994140625</v>
      </c>
      <c r="J166" s="3">
        <f>BAU!H166-H166</f>
        <v>1689.561767578125</v>
      </c>
      <c r="K166" s="3">
        <f>BAU!I166-I166</f>
        <v>2219.98876953125</v>
      </c>
    </row>
    <row r="167" spans="1:11" ht="12">
      <c r="A167" s="1">
        <v>2056</v>
      </c>
      <c r="B167" s="2">
        <v>16.306724548339844</v>
      </c>
      <c r="C167" s="2">
        <v>20.309776306152344</v>
      </c>
      <c r="D167" s="2">
        <v>440.4853210449219</v>
      </c>
      <c r="E167" s="2">
        <v>471.2933044433594</v>
      </c>
      <c r="F167" s="2">
        <v>1.5832462310791016</v>
      </c>
      <c r="G167" s="2">
        <v>303.2582092285156</v>
      </c>
      <c r="H167" s="3">
        <v>2223.218017578125</v>
      </c>
      <c r="I167" s="3">
        <v>4068.697998046875</v>
      </c>
      <c r="J167" s="3">
        <f>BAU!H167-H167</f>
        <v>1767.292236328125</v>
      </c>
      <c r="K167" s="3">
        <f>BAU!I167-I167</f>
        <v>2320.073974609375</v>
      </c>
    </row>
    <row r="168" spans="1:11" ht="12">
      <c r="A168" s="1">
        <v>2057</v>
      </c>
      <c r="B168" s="2">
        <v>16.333669662475586</v>
      </c>
      <c r="C168" s="2">
        <v>20.327899932861328</v>
      </c>
      <c r="D168" s="2">
        <v>440.9644775390625</v>
      </c>
      <c r="E168" s="2">
        <v>473.3812561035156</v>
      </c>
      <c r="F168" s="2">
        <v>1.5941390991210938</v>
      </c>
      <c r="G168" s="2">
        <v>309.760009765625</v>
      </c>
      <c r="H168" s="3">
        <v>2234.225341796875</v>
      </c>
      <c r="I168" s="3">
        <v>4089.014404296875</v>
      </c>
      <c r="J168" s="3">
        <f>BAU!H168-H168</f>
        <v>1845.761474609375</v>
      </c>
      <c r="K168" s="3">
        <f>BAU!I168-I168</f>
        <v>2421.037353515625</v>
      </c>
    </row>
    <row r="169" spans="1:11" ht="12">
      <c r="A169" s="1">
        <v>2058</v>
      </c>
      <c r="B169" s="2">
        <v>16.360488891601562</v>
      </c>
      <c r="C169" s="2">
        <v>20.34602165222168</v>
      </c>
      <c r="D169" s="2">
        <v>441.46124267578125</v>
      </c>
      <c r="E169" s="2">
        <v>475.5765686035156</v>
      </c>
      <c r="F169" s="2">
        <v>1.6055140495300293</v>
      </c>
      <c r="G169" s="2">
        <v>316.2994384765625</v>
      </c>
      <c r="H169" s="3">
        <v>2245.2412109375</v>
      </c>
      <c r="I169" s="3">
        <v>4109.34912109375</v>
      </c>
      <c r="J169" s="3">
        <f>BAU!H169-H169</f>
        <v>1924.97021484375</v>
      </c>
      <c r="K169" s="3">
        <f>BAU!I169-I169</f>
        <v>2522.87841796875</v>
      </c>
    </row>
    <row r="170" spans="1:11" ht="12">
      <c r="A170" s="1">
        <v>2059</v>
      </c>
      <c r="B170" s="2">
        <v>16.387184143066406</v>
      </c>
      <c r="C170" s="2">
        <v>20.364145278930664</v>
      </c>
      <c r="D170" s="2">
        <v>441.9743347167969</v>
      </c>
      <c r="E170" s="2">
        <v>477.8545227050781</v>
      </c>
      <c r="F170" s="2">
        <v>1.6173816919326782</v>
      </c>
      <c r="G170" s="2">
        <v>322.8782043457031</v>
      </c>
      <c r="H170" s="3">
        <v>2256.265625</v>
      </c>
      <c r="I170" s="3">
        <v>4129.7021484375</v>
      </c>
      <c r="J170" s="3">
        <f>BAU!H170-H170</f>
        <v>2004.91845703125</v>
      </c>
      <c r="K170" s="3">
        <f>BAU!I170-I170</f>
        <v>2625.59716796875</v>
      </c>
    </row>
    <row r="171" spans="1:11" ht="12">
      <c r="A171" s="1">
        <v>2060</v>
      </c>
      <c r="B171" s="2">
        <v>16.413761138916016</v>
      </c>
      <c r="C171" s="2">
        <v>20.38226890563965</v>
      </c>
      <c r="D171" s="2">
        <v>442.5025634765625</v>
      </c>
      <c r="E171" s="2">
        <v>479.9996032714844</v>
      </c>
      <c r="F171" s="2">
        <v>1.6296685934066772</v>
      </c>
      <c r="G171" s="2">
        <v>329.4978942871094</v>
      </c>
      <c r="H171" s="3">
        <v>2267.298828125</v>
      </c>
      <c r="I171" s="3">
        <v>4150.07275390625</v>
      </c>
      <c r="J171" s="3">
        <f>BAU!H171-H171</f>
        <v>2085.6064453125</v>
      </c>
      <c r="K171" s="3">
        <f>BAU!I171-I171</f>
        <v>2729.1943359375</v>
      </c>
    </row>
    <row r="172" spans="1:11" ht="12">
      <c r="A172" s="1">
        <v>2061</v>
      </c>
      <c r="B172" s="2">
        <v>16.4455509185791</v>
      </c>
      <c r="C172" s="2">
        <v>20.401575088500977</v>
      </c>
      <c r="D172" s="2">
        <v>443.0451354980469</v>
      </c>
      <c r="E172" s="2">
        <v>481.84130859375</v>
      </c>
      <c r="F172" s="2">
        <v>1.6421477794647217</v>
      </c>
      <c r="G172" s="2">
        <v>336.15966796875</v>
      </c>
      <c r="H172" s="3">
        <v>2278.341796875</v>
      </c>
      <c r="I172" s="3">
        <v>4170.46240234375</v>
      </c>
      <c r="J172" s="3">
        <f>BAU!H172-H172</f>
        <v>2167.02392578125</v>
      </c>
      <c r="K172" s="3">
        <f>BAU!I172-I172</f>
        <v>2833.640625</v>
      </c>
    </row>
    <row r="173" spans="1:11" ht="12">
      <c r="A173" s="1">
        <v>2062</v>
      </c>
      <c r="B173" s="2">
        <v>16.477184295654297</v>
      </c>
      <c r="C173" s="2">
        <v>20.420881271362305</v>
      </c>
      <c r="D173" s="2">
        <v>443.6014709472656</v>
      </c>
      <c r="E173" s="2">
        <v>483.50738525390625</v>
      </c>
      <c r="F173" s="2">
        <v>1.654578685760498</v>
      </c>
      <c r="G173" s="2">
        <v>342.8638610839844</v>
      </c>
      <c r="H173" s="3">
        <v>2289.397216796875</v>
      </c>
      <c r="I173" s="3">
        <v>4190.87109375</v>
      </c>
      <c r="J173" s="3">
        <f>BAU!H173-H173</f>
        <v>2249.155517578125</v>
      </c>
      <c r="K173" s="3">
        <f>BAU!I173-I173</f>
        <v>2938.88818359375</v>
      </c>
    </row>
    <row r="174" spans="1:11" ht="12">
      <c r="A174" s="1">
        <v>2063</v>
      </c>
      <c r="B174" s="2">
        <v>16.508663177490234</v>
      </c>
      <c r="C174" s="2">
        <v>20.440189361572266</v>
      </c>
      <c r="D174" s="2">
        <v>444.17071533203125</v>
      </c>
      <c r="E174" s="2">
        <v>485.22491455078125</v>
      </c>
      <c r="F174" s="2">
        <v>1.6668909788131714</v>
      </c>
      <c r="G174" s="2">
        <v>349.6101379394531</v>
      </c>
      <c r="H174" s="3">
        <v>2300.465087890625</v>
      </c>
      <c r="I174" s="3">
        <v>4211.29931640625</v>
      </c>
      <c r="J174" s="3">
        <f>BAU!H174-H174</f>
        <v>2332.000244140625</v>
      </c>
      <c r="K174" s="3">
        <f>BAU!I174-I174</f>
        <v>3044.9365234375</v>
      </c>
    </row>
    <row r="175" spans="1:11" ht="12">
      <c r="A175" s="1">
        <v>2064</v>
      </c>
      <c r="B175" s="2">
        <v>16.539989471435547</v>
      </c>
      <c r="C175" s="2">
        <v>20.459495544433594</v>
      </c>
      <c r="D175" s="2">
        <v>444.75201416015625</v>
      </c>
      <c r="E175" s="2">
        <v>486.997802734375</v>
      </c>
      <c r="F175" s="2">
        <v>1.6791397333145142</v>
      </c>
      <c r="G175" s="2">
        <v>356.398193359375</v>
      </c>
      <c r="H175" s="3">
        <v>2311.544921875</v>
      </c>
      <c r="I175" s="3">
        <v>4231.7470703125</v>
      </c>
      <c r="J175" s="3">
        <f>BAU!H175-H175</f>
        <v>2415.55908203125</v>
      </c>
      <c r="K175" s="3">
        <f>BAU!I175-I175</f>
        <v>3151.78662109375</v>
      </c>
    </row>
    <row r="176" spans="1:11" ht="12">
      <c r="A176" s="1">
        <v>2065</v>
      </c>
      <c r="B176" s="2">
        <v>16.571168899536133</v>
      </c>
      <c r="C176" s="2">
        <v>20.478801727294922</v>
      </c>
      <c r="D176" s="2">
        <v>445.3446350097656</v>
      </c>
      <c r="E176" s="2">
        <v>488.8254089355469</v>
      </c>
      <c r="F176" s="2">
        <v>1.6913738250732422</v>
      </c>
      <c r="G176" s="2">
        <v>363.2278747558594</v>
      </c>
      <c r="H176" s="3">
        <v>2322.63671875</v>
      </c>
      <c r="I176" s="3">
        <v>4252.21337890625</v>
      </c>
      <c r="J176" s="3">
        <f>BAU!H176-H176</f>
        <v>2499.83251953125</v>
      </c>
      <c r="K176" s="3">
        <f>BAU!I176-I176</f>
        <v>3259.4384765625</v>
      </c>
    </row>
    <row r="177" spans="1:11" ht="12">
      <c r="A177" s="1">
        <v>2066</v>
      </c>
      <c r="B177" s="2">
        <v>16.602203369140625</v>
      </c>
      <c r="C177" s="2">
        <v>20.498109817504883</v>
      </c>
      <c r="D177" s="2">
        <v>445.9479064941406</v>
      </c>
      <c r="E177" s="2">
        <v>490.72552490234375</v>
      </c>
      <c r="F177" s="2">
        <v>1.7036408185958862</v>
      </c>
      <c r="G177" s="2">
        <v>370.0991516113281</v>
      </c>
      <c r="H177" s="3">
        <v>2333.740234375</v>
      </c>
      <c r="I177" s="3">
        <v>4272.69970703125</v>
      </c>
      <c r="J177" s="3">
        <f>BAU!H177-H177</f>
        <v>2584.81982421875</v>
      </c>
      <c r="K177" s="3">
        <f>BAU!I177-I177</f>
        <v>3367.890625</v>
      </c>
    </row>
    <row r="178" spans="1:11" ht="12">
      <c r="A178" s="1">
        <v>2067</v>
      </c>
      <c r="B178" s="2">
        <v>16.633094787597656</v>
      </c>
      <c r="C178" s="2">
        <v>20.517417907714844</v>
      </c>
      <c r="D178" s="2">
        <v>446.56121826171875</v>
      </c>
      <c r="E178" s="2">
        <v>492.6925048828125</v>
      </c>
      <c r="F178" s="2">
        <v>1.7159881591796875</v>
      </c>
      <c r="G178" s="2">
        <v>377.01226806640625</v>
      </c>
      <c r="H178" s="3">
        <v>2344.855712890625</v>
      </c>
      <c r="I178" s="3">
        <v>4293.205078125</v>
      </c>
      <c r="J178" s="3">
        <f>BAU!H178-H178</f>
        <v>2670.521240234375</v>
      </c>
      <c r="K178" s="3">
        <f>BAU!I178-I178</f>
        <v>3477.14501953125</v>
      </c>
    </row>
    <row r="179" spans="1:11" ht="12">
      <c r="A179" s="1">
        <v>2068</v>
      </c>
      <c r="B179" s="2">
        <v>16.663846969604492</v>
      </c>
      <c r="C179" s="2">
        <v>20.536724090576172</v>
      </c>
      <c r="D179" s="2">
        <v>447.18402099609375</v>
      </c>
      <c r="E179" s="2">
        <v>494.7001647949219</v>
      </c>
      <c r="F179" s="2">
        <v>1.7284455299377441</v>
      </c>
      <c r="G179" s="2">
        <v>383.96746826171875</v>
      </c>
      <c r="H179" s="3">
        <v>2355.982421875</v>
      </c>
      <c r="I179" s="3">
        <v>4313.7294921875</v>
      </c>
      <c r="J179" s="3">
        <f>BAU!H179-H179</f>
        <v>2756.93798828125</v>
      </c>
      <c r="K179" s="3">
        <f>BAU!I179-I179</f>
        <v>3587.2001953125</v>
      </c>
    </row>
    <row r="180" spans="1:11" ht="12">
      <c r="A180" s="1">
        <v>2069</v>
      </c>
      <c r="B180" s="2">
        <v>16.694459915161133</v>
      </c>
      <c r="C180" s="2">
        <v>20.556032180786133</v>
      </c>
      <c r="D180" s="2">
        <v>447.8157653808594</v>
      </c>
      <c r="E180" s="2">
        <v>496.7486267089844</v>
      </c>
      <c r="F180" s="2">
        <v>1.7410255670547485</v>
      </c>
      <c r="G180" s="2">
        <v>390.9651794433594</v>
      </c>
      <c r="H180" s="3">
        <v>2367.120849609375</v>
      </c>
      <c r="I180" s="3">
        <v>4334.2734375</v>
      </c>
      <c r="J180" s="3">
        <f>BAU!H180-H180</f>
        <v>2844.068603515625</v>
      </c>
      <c r="K180" s="3">
        <f>BAU!I180-I180</f>
        <v>3698.05712890625</v>
      </c>
    </row>
    <row r="181" spans="1:11" ht="12">
      <c r="A181" s="1">
        <v>2070</v>
      </c>
      <c r="B181" s="2">
        <v>16.724937438964844</v>
      </c>
      <c r="C181" s="2">
        <v>20.575340270996094</v>
      </c>
      <c r="D181" s="2">
        <v>448.45599365234375</v>
      </c>
      <c r="E181" s="2">
        <v>498.5886535644531</v>
      </c>
      <c r="F181" s="2">
        <v>1.753662347793579</v>
      </c>
      <c r="G181" s="2">
        <v>398.00579833984375</v>
      </c>
      <c r="H181" s="3">
        <v>2378.270263671875</v>
      </c>
      <c r="I181" s="3">
        <v>4354.8369140625</v>
      </c>
      <c r="J181" s="3">
        <f>BAU!H181-H181</f>
        <v>2931.914306640625</v>
      </c>
      <c r="K181" s="3">
        <f>BAU!I181-I181</f>
        <v>3809.71484375</v>
      </c>
    </row>
    <row r="182" spans="1:11" ht="12">
      <c r="A182" s="1">
        <v>2071</v>
      </c>
      <c r="B182" s="2">
        <v>16.754512786865234</v>
      </c>
      <c r="C182" s="2">
        <v>20.59234619140625</v>
      </c>
      <c r="D182" s="2">
        <v>449.104248046875</v>
      </c>
      <c r="E182" s="2">
        <v>499.9994812011719</v>
      </c>
      <c r="F182" s="2">
        <v>1.7661097049713135</v>
      </c>
      <c r="G182" s="2">
        <v>405.0892333984375</v>
      </c>
      <c r="H182" s="3">
        <v>2389.431396484375</v>
      </c>
      <c r="I182" s="3">
        <v>4375.41845703125</v>
      </c>
      <c r="J182" s="3">
        <f>BAU!H182-H182</f>
        <v>3020.466552734375</v>
      </c>
      <c r="K182" s="3">
        <f>BAU!I182-I182</f>
        <v>3922.15771484375</v>
      </c>
    </row>
    <row r="183" spans="1:11" ht="12">
      <c r="A183" s="1">
        <v>2072</v>
      </c>
      <c r="B183" s="2">
        <v>16.783950805664062</v>
      </c>
      <c r="C183" s="2">
        <v>20.609350204467773</v>
      </c>
      <c r="D183" s="2">
        <v>449.7600402832031</v>
      </c>
      <c r="E183" s="2">
        <v>501.19720458984375</v>
      </c>
      <c r="F183" s="2">
        <v>1.7781153917312622</v>
      </c>
      <c r="G183" s="2">
        <v>412.2144470214844</v>
      </c>
      <c r="H183" s="3">
        <v>2400.605224609375</v>
      </c>
      <c r="I183" s="3">
        <v>4396.01708984375</v>
      </c>
      <c r="J183" s="3">
        <f>BAU!H183-H183</f>
        <v>3109.709716796875</v>
      </c>
      <c r="K183" s="3">
        <f>BAU!I183-I183</f>
        <v>4035.35498046875</v>
      </c>
    </row>
    <row r="184" spans="1:11" ht="12">
      <c r="A184" s="1">
        <v>2073</v>
      </c>
      <c r="B184" s="2">
        <v>16.813249588012695</v>
      </c>
      <c r="C184" s="2">
        <v>20.62635612487793</v>
      </c>
      <c r="D184" s="2">
        <v>450.42303466796875</v>
      </c>
      <c r="E184" s="2">
        <v>502.40704345703125</v>
      </c>
      <c r="F184" s="2">
        <v>1.7896357774734497</v>
      </c>
      <c r="G184" s="2">
        <v>419.3798522949219</v>
      </c>
      <c r="H184" s="3">
        <v>2411.791259765625</v>
      </c>
      <c r="I184" s="3">
        <v>4416.6328125</v>
      </c>
      <c r="J184" s="3">
        <f>BAU!H184-H184</f>
        <v>3199.644775390625</v>
      </c>
      <c r="K184" s="3">
        <f>BAU!I184-I184</f>
        <v>4149.3076171875</v>
      </c>
    </row>
    <row r="185" spans="1:11" ht="12">
      <c r="A185" s="1">
        <v>2074</v>
      </c>
      <c r="B185" s="2">
        <v>16.84241485595703</v>
      </c>
      <c r="C185" s="2">
        <v>20.643362045288086</v>
      </c>
      <c r="D185" s="2">
        <v>451.0928955078125</v>
      </c>
      <c r="E185" s="2">
        <v>503.63824462890625</v>
      </c>
      <c r="F185" s="2">
        <v>1.8007460832595825</v>
      </c>
      <c r="G185" s="2">
        <v>426.5838928222656</v>
      </c>
      <c r="H185" s="3">
        <v>2422.989501953125</v>
      </c>
      <c r="I185" s="3">
        <v>4437.265625</v>
      </c>
      <c r="J185" s="3">
        <f>BAU!H185-H185</f>
        <v>3290.271728515625</v>
      </c>
      <c r="K185" s="3">
        <f>BAU!I185-I185</f>
        <v>4264.015625</v>
      </c>
    </row>
    <row r="186" spans="1:11" ht="12">
      <c r="A186" s="1">
        <v>2075</v>
      </c>
      <c r="B186" s="2">
        <v>16.871448516845703</v>
      </c>
      <c r="C186" s="2">
        <v>20.660367965698242</v>
      </c>
      <c r="D186" s="2">
        <v>451.769287109375</v>
      </c>
      <c r="E186" s="2">
        <v>504.8831787109375</v>
      </c>
      <c r="F186" s="2">
        <v>1.8115136623382568</v>
      </c>
      <c r="G186" s="2">
        <v>433.8252258300781</v>
      </c>
      <c r="H186" s="3">
        <v>2434.199951171875</v>
      </c>
      <c r="I186" s="3">
        <v>4457.91552734375</v>
      </c>
      <c r="J186" s="3">
        <f>BAU!H186-H186</f>
        <v>3381.590576171875</v>
      </c>
      <c r="K186" s="3">
        <f>BAU!I186-I186</f>
        <v>4379.47900390625</v>
      </c>
    </row>
    <row r="187" spans="1:11" ht="12">
      <c r="A187" s="1">
        <v>2076</v>
      </c>
      <c r="B187" s="2">
        <v>16.896326065063477</v>
      </c>
      <c r="C187" s="2">
        <v>20.6733455657959</v>
      </c>
      <c r="D187" s="2">
        <v>452.4517517089844</v>
      </c>
      <c r="E187" s="2">
        <v>506.1798400878906</v>
      </c>
      <c r="F187" s="2">
        <v>1.8220043182373047</v>
      </c>
      <c r="G187" s="2">
        <v>441.1028137207031</v>
      </c>
      <c r="H187" s="3">
        <v>2445.42236328125</v>
      </c>
      <c r="I187" s="3">
        <v>4478.58056640625</v>
      </c>
      <c r="J187" s="3">
        <f>BAU!H187-H187</f>
        <v>3473.6015625</v>
      </c>
      <c r="K187" s="3">
        <f>BAU!I187-I187</f>
        <v>4495.69873046875</v>
      </c>
    </row>
    <row r="188" spans="1:11" ht="12">
      <c r="A188" s="1">
        <v>2077</v>
      </c>
      <c r="B188" s="2">
        <v>16.92107582092285</v>
      </c>
      <c r="C188" s="2">
        <v>20.686325073242188</v>
      </c>
      <c r="D188" s="2">
        <v>453.13970947265625</v>
      </c>
      <c r="E188" s="2">
        <v>507.4796142578125</v>
      </c>
      <c r="F188" s="2">
        <v>1.8322789669036865</v>
      </c>
      <c r="G188" s="2">
        <v>448.415771484375</v>
      </c>
      <c r="H188" s="3">
        <v>2456.65673828125</v>
      </c>
      <c r="I188" s="3">
        <v>4499.2587890625</v>
      </c>
      <c r="J188" s="3">
        <f>BAU!H188-H188</f>
        <v>3566.3046875</v>
      </c>
      <c r="K188" s="3">
        <f>BAU!I188-I188</f>
        <v>4612.6728515625</v>
      </c>
    </row>
    <row r="189" spans="1:11" ht="12">
      <c r="A189" s="1">
        <v>2078</v>
      </c>
      <c r="B189" s="2">
        <v>16.945697784423828</v>
      </c>
      <c r="C189" s="2">
        <v>20.699304580688477</v>
      </c>
      <c r="D189" s="2">
        <v>453.83294677734375</v>
      </c>
      <c r="E189" s="2">
        <v>508.79400634765625</v>
      </c>
      <c r="F189" s="2">
        <v>1.8423699140548706</v>
      </c>
      <c r="G189" s="2">
        <v>455.7634582519531</v>
      </c>
      <c r="H189" s="3">
        <v>2467.902587890625</v>
      </c>
      <c r="I189" s="3">
        <v>4519.9501953125</v>
      </c>
      <c r="J189" s="3">
        <f>BAU!H189-H189</f>
        <v>3659.700439453125</v>
      </c>
      <c r="K189" s="3">
        <f>BAU!I189-I189</f>
        <v>4730.40234375</v>
      </c>
    </row>
    <row r="190" spans="1:11" ht="12">
      <c r="A190" s="1">
        <v>2079</v>
      </c>
      <c r="B190" s="2">
        <v>16.970199584960938</v>
      </c>
      <c r="C190" s="2">
        <v>20.712282180786133</v>
      </c>
      <c r="D190" s="2">
        <v>454.53125</v>
      </c>
      <c r="E190" s="2">
        <v>510.1337890625</v>
      </c>
      <c r="F190" s="2">
        <v>1.8523141145706177</v>
      </c>
      <c r="G190" s="2">
        <v>463.14520263671875</v>
      </c>
      <c r="H190" s="3">
        <v>2479.16015625</v>
      </c>
      <c r="I190" s="3">
        <v>4540.654296875</v>
      </c>
      <c r="J190" s="3">
        <f>BAU!H190-H190</f>
        <v>3753.78857421875</v>
      </c>
      <c r="K190" s="3">
        <f>BAU!I190-I190</f>
        <v>4848.8876953125</v>
      </c>
    </row>
    <row r="191" spans="1:11" ht="12">
      <c r="A191" s="1">
        <v>2080</v>
      </c>
      <c r="B191" s="2">
        <v>16.994577407836914</v>
      </c>
      <c r="C191" s="2">
        <v>20.725261688232422</v>
      </c>
      <c r="D191" s="2">
        <v>455.23443603515625</v>
      </c>
      <c r="E191" s="2">
        <v>511.3876953125</v>
      </c>
      <c r="F191" s="2">
        <v>1.8621156215667725</v>
      </c>
      <c r="G191" s="2">
        <v>470.5606384277344</v>
      </c>
      <c r="H191" s="3">
        <v>2490.42919921875</v>
      </c>
      <c r="I191" s="3">
        <v>4561.37158203125</v>
      </c>
      <c r="J191" s="3">
        <f>BAU!H191-H191</f>
        <v>3848.56884765625</v>
      </c>
      <c r="K191" s="3">
        <f>BAU!I191-I191</f>
        <v>4968.12841796875</v>
      </c>
    </row>
    <row r="192" spans="1:11" ht="12">
      <c r="A192" s="1">
        <v>2081</v>
      </c>
      <c r="B192" s="2">
        <v>17.002763748168945</v>
      </c>
      <c r="C192" s="2">
        <v>20.734142303466797</v>
      </c>
      <c r="D192" s="2">
        <v>455.9415588378906</v>
      </c>
      <c r="E192" s="2">
        <v>512.0667724609375</v>
      </c>
      <c r="F192" s="2">
        <v>1.8715780973434448</v>
      </c>
      <c r="G192" s="2">
        <v>478.009033203125</v>
      </c>
      <c r="H192" s="3">
        <v>2501.705078125</v>
      </c>
      <c r="I192" s="3">
        <v>4582.10009765625</v>
      </c>
      <c r="J192" s="3">
        <f>BAU!H192-H192</f>
        <v>3943.865234375</v>
      </c>
      <c r="K192" s="3">
        <f>BAU!I192-I192</f>
        <v>5087.94775390625</v>
      </c>
    </row>
    <row r="193" spans="1:11" ht="12">
      <c r="A193" s="1">
        <v>2082</v>
      </c>
      <c r="B193" s="2">
        <v>17.01095199584961</v>
      </c>
      <c r="C193" s="2">
        <v>20.743022918701172</v>
      </c>
      <c r="D193" s="2">
        <v>456.6512451171875</v>
      </c>
      <c r="E193" s="2">
        <v>512.2728271484375</v>
      </c>
      <c r="F193" s="2">
        <v>1.88033127784729</v>
      </c>
      <c r="G193" s="2">
        <v>485.4888000488281</v>
      </c>
      <c r="H193" s="3">
        <v>2512.98046875</v>
      </c>
      <c r="I193" s="3">
        <v>4602.83740234375</v>
      </c>
      <c r="J193" s="3">
        <f>BAU!H193-H193</f>
        <v>4039.38232421875</v>
      </c>
      <c r="K193" s="3">
        <f>BAU!I193-I193</f>
        <v>5208.05126953125</v>
      </c>
    </row>
    <row r="194" spans="1:11" ht="12">
      <c r="A194" s="1">
        <v>2083</v>
      </c>
      <c r="B194" s="2">
        <v>17.01914405822754</v>
      </c>
      <c r="C194" s="2">
        <v>20.751903533935547</v>
      </c>
      <c r="D194" s="2">
        <v>457.3634338378906</v>
      </c>
      <c r="E194" s="2">
        <v>512.4842529296875</v>
      </c>
      <c r="F194" s="2">
        <v>1.888245940208435</v>
      </c>
      <c r="G194" s="2">
        <v>492.9972229003906</v>
      </c>
      <c r="H194" s="3">
        <v>2524.2548828125</v>
      </c>
      <c r="I194" s="3">
        <v>4623.583984375</v>
      </c>
      <c r="J194" s="3">
        <f>BAU!H194-H194</f>
        <v>4135.1201171875</v>
      </c>
      <c r="K194" s="3">
        <f>BAU!I194-I194</f>
        <v>5328.439453125</v>
      </c>
    </row>
    <row r="195" spans="1:11" ht="12">
      <c r="A195" s="1">
        <v>2084</v>
      </c>
      <c r="B195" s="2">
        <v>17.027339935302734</v>
      </c>
      <c r="C195" s="2">
        <v>20.760784149169922</v>
      </c>
      <c r="D195" s="2">
        <v>458.078125</v>
      </c>
      <c r="E195" s="2">
        <v>512.7018432617188</v>
      </c>
      <c r="F195" s="2">
        <v>1.8954378366470337</v>
      </c>
      <c r="G195" s="2">
        <v>500.5316162109375</v>
      </c>
      <c r="H195" s="3">
        <v>2535.52880859375</v>
      </c>
      <c r="I195" s="3">
        <v>4644.33935546875</v>
      </c>
      <c r="J195" s="3">
        <f>BAU!H195-H195</f>
        <v>4231.078125</v>
      </c>
      <c r="K195" s="3">
        <f>BAU!I195-I195</f>
        <v>5449.11181640625</v>
      </c>
    </row>
    <row r="196" spans="1:11" ht="12">
      <c r="A196" s="1">
        <v>2085</v>
      </c>
      <c r="B196" s="2">
        <v>17.035537719726562</v>
      </c>
      <c r="C196" s="2">
        <v>20.769664764404297</v>
      </c>
      <c r="D196" s="2">
        <v>458.7951965332031</v>
      </c>
      <c r="E196" s="2">
        <v>512.9183349609375</v>
      </c>
      <c r="F196" s="2">
        <v>1.9020055532455444</v>
      </c>
      <c r="G196" s="2">
        <v>508.0896301269531</v>
      </c>
      <c r="H196" s="3">
        <v>2546.802001953125</v>
      </c>
      <c r="I196" s="3">
        <v>4665.10302734375</v>
      </c>
      <c r="J196" s="3">
        <f>BAU!H196-H196</f>
        <v>4327.257080078125</v>
      </c>
      <c r="K196" s="3">
        <f>BAU!I196-I196</f>
        <v>5570.06982421875</v>
      </c>
    </row>
    <row r="197" spans="1:11" ht="12">
      <c r="A197" s="1">
        <v>2086</v>
      </c>
      <c r="B197" s="2">
        <v>17.04026985168457</v>
      </c>
      <c r="C197" s="2">
        <v>20.775074005126953</v>
      </c>
      <c r="D197" s="2">
        <v>459.5144348144531</v>
      </c>
      <c r="E197" s="2">
        <v>513.15283203125</v>
      </c>
      <c r="F197" s="2">
        <v>1.908036708831787</v>
      </c>
      <c r="G197" s="2">
        <v>515.6692504882812</v>
      </c>
      <c r="H197" s="3">
        <v>2558.074462890625</v>
      </c>
      <c r="I197" s="3">
        <v>4685.875</v>
      </c>
      <c r="J197" s="3">
        <f>BAU!H197-H197</f>
        <v>4423.656982421875</v>
      </c>
      <c r="K197" s="3">
        <f>BAU!I197-I197</f>
        <v>5691.310546875</v>
      </c>
    </row>
    <row r="198" spans="1:11" ht="12">
      <c r="A198" s="1">
        <v>2087</v>
      </c>
      <c r="B198" s="2">
        <v>17.04500389099121</v>
      </c>
      <c r="C198" s="2">
        <v>20.780485153198242</v>
      </c>
      <c r="D198" s="2">
        <v>460.2355651855469</v>
      </c>
      <c r="E198" s="2">
        <v>513.4110107421875</v>
      </c>
      <c r="F198" s="2">
        <v>1.9136183261871338</v>
      </c>
      <c r="G198" s="2">
        <v>523.268798828125</v>
      </c>
      <c r="H198" s="3">
        <v>2569.34619140625</v>
      </c>
      <c r="I198" s="3">
        <v>4706.65185546875</v>
      </c>
      <c r="J198" s="3">
        <f>BAU!H198-H198</f>
        <v>4520.27783203125</v>
      </c>
      <c r="K198" s="3">
        <f>BAU!I198-I198</f>
        <v>5812.83740234375</v>
      </c>
    </row>
    <row r="199" spans="1:11" ht="12">
      <c r="A199" s="1">
        <v>2088</v>
      </c>
      <c r="B199" s="2">
        <v>17.049739837646484</v>
      </c>
      <c r="C199" s="2">
        <v>20.7858943939209</v>
      </c>
      <c r="D199" s="2">
        <v>460.9585266113281</v>
      </c>
      <c r="E199" s="2">
        <v>513.6563110351562</v>
      </c>
      <c r="F199" s="2">
        <v>1.918817162513733</v>
      </c>
      <c r="G199" s="2">
        <v>530.8868408203125</v>
      </c>
      <c r="H199" s="3">
        <v>2580.617431640625</v>
      </c>
      <c r="I199" s="3">
        <v>4727.4345703125</v>
      </c>
      <c r="J199" s="3">
        <f>BAU!H199-H199</f>
        <v>4617.118896484375</v>
      </c>
      <c r="K199" s="3">
        <f>BAU!I199-I199</f>
        <v>5934.6474609375</v>
      </c>
    </row>
    <row r="200" spans="1:11" ht="12">
      <c r="A200" s="1">
        <v>2089</v>
      </c>
      <c r="B200" s="2">
        <v>17.054481506347656</v>
      </c>
      <c r="C200" s="2">
        <v>20.791303634643555</v>
      </c>
      <c r="D200" s="2">
        <v>461.6832580566406</v>
      </c>
      <c r="E200" s="2">
        <v>513.8993530273438</v>
      </c>
      <c r="F200" s="2">
        <v>1.9236773252487183</v>
      </c>
      <c r="G200" s="2">
        <v>538.5220947265625</v>
      </c>
      <c r="H200" s="3">
        <v>2591.8876953125</v>
      </c>
      <c r="I200" s="3">
        <v>4748.22265625</v>
      </c>
      <c r="J200" s="3">
        <f>BAU!H200-H200</f>
        <v>4714.1806640625</v>
      </c>
      <c r="K200" s="3">
        <f>BAU!I200-I200</f>
        <v>6056.7421875</v>
      </c>
    </row>
    <row r="201" spans="1:11" ht="12">
      <c r="A201" s="1">
        <v>2090</v>
      </c>
      <c r="B201" s="2">
        <v>17.05922508239746</v>
      </c>
      <c r="C201" s="2">
        <v>20.79671287536621</v>
      </c>
      <c r="D201" s="2">
        <v>462.40972900390625</v>
      </c>
      <c r="E201" s="2">
        <v>514.1638793945312</v>
      </c>
      <c r="F201" s="2">
        <v>1.9282488822937012</v>
      </c>
      <c r="G201" s="2">
        <v>546.1735229492188</v>
      </c>
      <c r="H201" s="3">
        <v>2603.15771484375</v>
      </c>
      <c r="I201" s="3">
        <v>4769.015625</v>
      </c>
      <c r="J201" s="3">
        <f>BAU!H201-H201</f>
        <v>4811.46337890625</v>
      </c>
      <c r="K201" s="3">
        <f>BAU!I201-I201</f>
        <v>6179.1220703125</v>
      </c>
    </row>
    <row r="202" spans="1:11" ht="12">
      <c r="A202" s="1">
        <v>2091</v>
      </c>
      <c r="B202" s="2">
        <v>17.061702728271484</v>
      </c>
      <c r="C202" s="2">
        <v>20.799314498901367</v>
      </c>
      <c r="D202" s="2">
        <v>463.1378173828125</v>
      </c>
      <c r="E202" s="2">
        <v>514.4832763671875</v>
      </c>
      <c r="F202" s="2">
        <v>1.9325966835021973</v>
      </c>
      <c r="G202" s="2">
        <v>553.8401489257812</v>
      </c>
      <c r="H202" s="3">
        <v>2614.427001953125</v>
      </c>
      <c r="I202" s="3">
        <v>4789.8134765625</v>
      </c>
      <c r="J202" s="3">
        <f>BAU!H202-H202</f>
        <v>4908.977294921875</v>
      </c>
      <c r="K202" s="3">
        <f>BAU!I202-I202</f>
        <v>6301.7978515625</v>
      </c>
    </row>
    <row r="203" spans="1:11" ht="12">
      <c r="A203" s="1">
        <v>2092</v>
      </c>
      <c r="B203" s="2">
        <v>17.064180374145508</v>
      </c>
      <c r="C203" s="2">
        <v>20.801916122436523</v>
      </c>
      <c r="D203" s="2">
        <v>463.8672790527344</v>
      </c>
      <c r="E203" s="2">
        <v>514.828369140625</v>
      </c>
      <c r="F203" s="2">
        <v>1.9367836713790894</v>
      </c>
      <c r="G203" s="2">
        <v>561.5213623046875</v>
      </c>
      <c r="H203" s="3">
        <v>2625.696044921875</v>
      </c>
      <c r="I203" s="3">
        <v>4810.61376953125</v>
      </c>
      <c r="J203" s="3">
        <f>BAU!H203-H203</f>
        <v>5006.740966796875</v>
      </c>
      <c r="K203" s="3">
        <f>BAU!I203-I203</f>
        <v>6424.78759765625</v>
      </c>
    </row>
    <row r="204" spans="1:11" ht="12">
      <c r="A204" s="1">
        <v>2093</v>
      </c>
      <c r="B204" s="2">
        <v>17.066659927368164</v>
      </c>
      <c r="C204" s="2">
        <v>20.80451774597168</v>
      </c>
      <c r="D204" s="2">
        <v>464.59814453125</v>
      </c>
      <c r="E204" s="2">
        <v>515.2056274414062</v>
      </c>
      <c r="F204" s="2">
        <v>1.9408528804779053</v>
      </c>
      <c r="G204" s="2">
        <v>569.2166137695312</v>
      </c>
      <c r="H204" s="3">
        <v>2636.96533203125</v>
      </c>
      <c r="I204" s="3">
        <v>4831.41650390625</v>
      </c>
      <c r="J204" s="3">
        <f>BAU!H204-H204</f>
        <v>5104.75390625</v>
      </c>
      <c r="K204" s="3">
        <f>BAU!I204-I204</f>
        <v>6548.09326171875</v>
      </c>
    </row>
    <row r="205" spans="1:11" ht="12">
      <c r="A205" s="1">
        <v>2094</v>
      </c>
      <c r="B205" s="2">
        <v>17.06913948059082</v>
      </c>
      <c r="C205" s="2">
        <v>20.807119369506836</v>
      </c>
      <c r="D205" s="2">
        <v>465.330322265625</v>
      </c>
      <c r="E205" s="2">
        <v>515.6429443359375</v>
      </c>
      <c r="F205" s="2">
        <v>1.9448527097702026</v>
      </c>
      <c r="G205" s="2">
        <v>576.9256591796875</v>
      </c>
      <c r="H205" s="3">
        <v>2648.234130859375</v>
      </c>
      <c r="I205" s="3">
        <v>4852.22216796875</v>
      </c>
      <c r="J205" s="3">
        <f>BAU!H205-H205</f>
        <v>5203.016357421875</v>
      </c>
      <c r="K205" s="3">
        <f>BAU!I205-I205</f>
        <v>6671.71337890625</v>
      </c>
    </row>
    <row r="206" spans="1:11" ht="12">
      <c r="A206" s="1">
        <v>2095</v>
      </c>
      <c r="B206" s="2">
        <v>17.071619033813477</v>
      </c>
      <c r="C206" s="2">
        <v>20.809720993041992</v>
      </c>
      <c r="D206" s="2">
        <v>466.0638122558594</v>
      </c>
      <c r="E206" s="2">
        <v>516.0977172851562</v>
      </c>
      <c r="F206" s="2">
        <v>1.9488255977630615</v>
      </c>
      <c r="G206" s="2">
        <v>584.648193359375</v>
      </c>
      <c r="H206" s="3">
        <v>2659.5029296875</v>
      </c>
      <c r="I206" s="3">
        <v>4873.0302734375</v>
      </c>
      <c r="J206" s="3">
        <f>BAU!H206-H206</f>
        <v>5301.5283203125</v>
      </c>
      <c r="K206" s="3">
        <f>BAU!I206-I206</f>
        <v>6795.6484375</v>
      </c>
    </row>
    <row r="207" spans="1:11" ht="12">
      <c r="A207" s="1">
        <v>2096</v>
      </c>
      <c r="B207" s="2">
        <v>17.071500778198242</v>
      </c>
      <c r="C207" s="2">
        <v>20.809720993041992</v>
      </c>
      <c r="D207" s="2">
        <v>466.7984619140625</v>
      </c>
      <c r="E207" s="2">
        <v>516.5696411132812</v>
      </c>
      <c r="F207" s="2">
        <v>1.952788233757019</v>
      </c>
      <c r="G207" s="2">
        <v>592.38427734375</v>
      </c>
      <c r="H207" s="3">
        <v>2670.771728515625</v>
      </c>
      <c r="I207" s="3">
        <v>4893.83984375</v>
      </c>
      <c r="J207" s="3">
        <f>BAU!H207-H207</f>
        <v>5400.289794921875</v>
      </c>
      <c r="K207" s="3">
        <f>BAU!I207-I207</f>
        <v>6919.8984375</v>
      </c>
    </row>
    <row r="208" spans="1:11" ht="12">
      <c r="A208" s="1">
        <v>2097</v>
      </c>
      <c r="B208" s="2">
        <v>17.071380615234375</v>
      </c>
      <c r="C208" s="2">
        <v>20.809720993041992</v>
      </c>
      <c r="D208" s="2">
        <v>467.5340576171875</v>
      </c>
      <c r="E208" s="2">
        <v>517.0498657226562</v>
      </c>
      <c r="F208" s="2">
        <v>1.9567521810531616</v>
      </c>
      <c r="G208" s="2">
        <v>600.1337890625</v>
      </c>
      <c r="H208" s="3">
        <v>2682.040283203125</v>
      </c>
      <c r="I208" s="3">
        <v>4914.64990234375</v>
      </c>
      <c r="J208" s="3">
        <f>BAU!H208-H208</f>
        <v>5499.301025390625</v>
      </c>
      <c r="K208" s="3">
        <f>BAU!I208-I208</f>
        <v>7044.46240234375</v>
      </c>
    </row>
    <row r="209" spans="1:11" ht="12">
      <c r="A209" s="1">
        <v>2098</v>
      </c>
      <c r="B209" s="2">
        <v>17.071264266967773</v>
      </c>
      <c r="C209" s="2">
        <v>20.809720993041992</v>
      </c>
      <c r="D209" s="2">
        <v>468.27056884765625</v>
      </c>
      <c r="E209" s="2">
        <v>517.5205078125</v>
      </c>
      <c r="F209" s="2">
        <v>1.9607179164886475</v>
      </c>
      <c r="G209" s="2">
        <v>607.8967895507812</v>
      </c>
      <c r="H209" s="3">
        <v>2693.308837890625</v>
      </c>
      <c r="I209" s="3">
        <v>4935.45947265625</v>
      </c>
      <c r="J209" s="3">
        <f>BAU!H209-H209</f>
        <v>5598.561279296875</v>
      </c>
      <c r="K209" s="3">
        <f>BAU!I209-I209</f>
        <v>7169.34228515625</v>
      </c>
    </row>
    <row r="210" spans="1:11" ht="12">
      <c r="A210" s="1">
        <v>2099</v>
      </c>
      <c r="B210" s="2">
        <v>17.07114601135254</v>
      </c>
      <c r="C210" s="2">
        <v>20.809720993041992</v>
      </c>
      <c r="D210" s="2">
        <v>469.0080261230469</v>
      </c>
      <c r="E210" s="2">
        <v>518.0028076171875</v>
      </c>
      <c r="F210" s="2">
        <v>1.9646838903427124</v>
      </c>
      <c r="G210" s="2">
        <v>615.67333984375</v>
      </c>
      <c r="H210" s="3">
        <v>2704.5771484375</v>
      </c>
      <c r="I210" s="3">
        <v>4956.26904296875</v>
      </c>
      <c r="J210" s="3">
        <f>BAU!H210-H210</f>
        <v>5698.0712890625</v>
      </c>
      <c r="K210" s="3">
        <f>BAU!I210-I210</f>
        <v>7294.53662109375</v>
      </c>
    </row>
    <row r="211" spans="1:11" ht="12">
      <c r="A211" s="1">
        <v>2100</v>
      </c>
      <c r="B211" s="2">
        <v>17.07103157043457</v>
      </c>
      <c r="C211" s="2">
        <v>20.809720993041992</v>
      </c>
      <c r="D211" s="2">
        <v>469.7463684082031</v>
      </c>
      <c r="E211" s="2">
        <v>518.4790649414062</v>
      </c>
      <c r="F211" s="2">
        <v>1.9686534404754639</v>
      </c>
      <c r="G211" s="2">
        <v>623.4633178710938</v>
      </c>
      <c r="H211" s="3">
        <v>2715.845458984375</v>
      </c>
      <c r="I211" s="3">
        <v>4977.0791015625</v>
      </c>
      <c r="J211" s="3">
        <f>BAU!H211-H211</f>
        <v>5797.830322265625</v>
      </c>
      <c r="K211" s="3">
        <f>BAU!I211-I211</f>
        <v>7420.0458984375</v>
      </c>
    </row>
    <row r="214" spans="5:6" ht="12">
      <c r="E214" t="s">
        <v>559</v>
      </c>
      <c r="F214" s="3">
        <f>F211*9/5</f>
        <v>3.543576192855835</v>
      </c>
    </row>
  </sheetData>
  <mergeCells count="1">
    <mergeCell ref="B2:G2"/>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sheetPr>
    <pageSetUpPr fitToPage="1"/>
  </sheetPr>
  <dimension ref="A1:U63"/>
  <sheetViews>
    <sheetView workbookViewId="0" topLeftCell="A1">
      <selection activeCell="A1" sqref="A1:A2"/>
    </sheetView>
  </sheetViews>
  <sheetFormatPr defaultColWidth="8.8515625" defaultRowHeight="12.75"/>
  <cols>
    <col min="1" max="1" width="15.00390625" style="91" customWidth="1"/>
    <col min="2" max="2" width="10.00390625" style="91" customWidth="1"/>
    <col min="3" max="3" width="16.7109375" style="91" customWidth="1"/>
    <col min="4" max="5" width="11.00390625" style="91" customWidth="1"/>
    <col min="6" max="6" width="20.00390625" style="91" customWidth="1"/>
    <col min="7" max="7" width="29.421875" style="91" customWidth="1"/>
    <col min="8" max="8" width="28.00390625" style="91" customWidth="1"/>
    <col min="9" max="9" width="46.421875" style="91" customWidth="1"/>
    <col min="10" max="10" width="38.00390625" style="91" customWidth="1"/>
    <col min="11" max="11" width="36.00390625" style="91" customWidth="1"/>
    <col min="12" max="12" width="27.00390625" style="91" customWidth="1"/>
    <col min="13" max="13" width="15.00390625" style="91" customWidth="1"/>
    <col min="14" max="14" width="49.7109375" style="91" customWidth="1"/>
    <col min="15" max="15" width="60.00390625" style="91" customWidth="1"/>
    <col min="16" max="16" width="31.00390625" style="91" customWidth="1"/>
    <col min="17" max="17" width="88.00390625" style="91" customWidth="1"/>
    <col min="18" max="18" width="50.00390625" style="91" customWidth="1"/>
    <col min="19" max="19" width="47.7109375" style="91" customWidth="1"/>
    <col min="20" max="20" width="103.00390625" style="91" customWidth="1"/>
    <col min="21" max="16384" width="8.8515625" style="91" customWidth="1"/>
  </cols>
  <sheetData>
    <row r="1" spans="1:20" ht="12">
      <c r="A1" s="150" t="s">
        <v>187</v>
      </c>
      <c r="B1" s="150" t="s">
        <v>188</v>
      </c>
      <c r="C1" s="150" t="s">
        <v>303</v>
      </c>
      <c r="D1" s="151" t="s">
        <v>97</v>
      </c>
      <c r="E1" s="152"/>
      <c r="F1" s="150" t="s">
        <v>98</v>
      </c>
      <c r="G1" s="150" t="s">
        <v>189</v>
      </c>
      <c r="H1" s="150" t="s">
        <v>99</v>
      </c>
      <c r="I1" s="150" t="s">
        <v>190</v>
      </c>
      <c r="J1" s="150" t="s">
        <v>191</v>
      </c>
      <c r="K1" s="150" t="s">
        <v>192</v>
      </c>
      <c r="L1" s="150" t="s">
        <v>193</v>
      </c>
      <c r="M1" s="153" t="s">
        <v>194</v>
      </c>
      <c r="N1" s="150" t="s">
        <v>195</v>
      </c>
      <c r="O1" s="150" t="s">
        <v>196</v>
      </c>
      <c r="P1" s="150" t="s">
        <v>197</v>
      </c>
      <c r="Q1" s="150" t="s">
        <v>198</v>
      </c>
      <c r="R1" s="154" t="s">
        <v>492</v>
      </c>
      <c r="S1" s="150" t="s">
        <v>493</v>
      </c>
      <c r="T1" s="150" t="s">
        <v>494</v>
      </c>
    </row>
    <row r="2" spans="1:20" ht="12.75" thickBot="1">
      <c r="A2" s="155"/>
      <c r="B2" s="155"/>
      <c r="C2" s="155"/>
      <c r="D2" s="156">
        <v>2020</v>
      </c>
      <c r="E2" s="156">
        <v>2050</v>
      </c>
      <c r="F2" s="155"/>
      <c r="G2" s="155"/>
      <c r="H2" s="155"/>
      <c r="I2" s="155"/>
      <c r="J2" s="155"/>
      <c r="K2" s="155"/>
      <c r="L2" s="155"/>
      <c r="M2" s="157"/>
      <c r="N2" s="157"/>
      <c r="O2" s="155"/>
      <c r="P2" s="155"/>
      <c r="Q2" s="155"/>
      <c r="R2" s="157"/>
      <c r="S2" s="157"/>
      <c r="T2" s="155"/>
    </row>
    <row r="3" spans="1:20" ht="60">
      <c r="A3" s="55" t="s">
        <v>269</v>
      </c>
      <c r="B3" s="55" t="s">
        <v>100</v>
      </c>
      <c r="C3" s="55" t="s">
        <v>281</v>
      </c>
      <c r="D3" s="55"/>
      <c r="E3" s="55"/>
      <c r="F3" s="56" t="s">
        <v>167</v>
      </c>
      <c r="G3" s="55" t="s">
        <v>168</v>
      </c>
      <c r="H3" s="55"/>
      <c r="I3" s="55" t="s">
        <v>125</v>
      </c>
      <c r="J3" s="55" t="s">
        <v>260</v>
      </c>
      <c r="K3" s="55" t="s">
        <v>131</v>
      </c>
      <c r="L3" s="55" t="s">
        <v>132</v>
      </c>
      <c r="M3" s="158">
        <v>40106</v>
      </c>
      <c r="N3" s="55" t="s">
        <v>553</v>
      </c>
      <c r="O3" s="55" t="s">
        <v>554</v>
      </c>
      <c r="P3" s="55" t="s">
        <v>126</v>
      </c>
      <c r="Q3" s="55" t="s">
        <v>127</v>
      </c>
      <c r="R3" s="158">
        <v>40107</v>
      </c>
      <c r="S3" s="55" t="s">
        <v>128</v>
      </c>
      <c r="T3" s="55" t="s">
        <v>176</v>
      </c>
    </row>
    <row r="4" spans="1:20" ht="132">
      <c r="A4" s="54" t="s">
        <v>270</v>
      </c>
      <c r="B4" s="54" t="s">
        <v>271</v>
      </c>
      <c r="C4" s="54" t="s">
        <v>295</v>
      </c>
      <c r="D4" s="54" t="s">
        <v>177</v>
      </c>
      <c r="E4" s="54" t="s">
        <v>314</v>
      </c>
      <c r="F4" s="54"/>
      <c r="G4" s="54"/>
      <c r="H4" s="54"/>
      <c r="I4" s="54" t="s">
        <v>81</v>
      </c>
      <c r="J4" s="54" t="s">
        <v>577</v>
      </c>
      <c r="K4" s="54" t="s">
        <v>532</v>
      </c>
      <c r="L4" s="54" t="s">
        <v>533</v>
      </c>
      <c r="M4" s="159">
        <v>40035</v>
      </c>
      <c r="N4" s="54" t="str">
        <f>HYPERLINK("http://unfccc.int/files/kyoto_protocol/application/pdf/australia100809.pdf","http://unfccc.int/files/kyoto_protocol/application/pdf/australia100809.pdf")</f>
        <v>http://unfccc.int/files/kyoto_protocol/application/pdf/australia100809.pdf</v>
      </c>
      <c r="O4" s="54" t="s">
        <v>534</v>
      </c>
      <c r="P4" s="54" t="s">
        <v>535</v>
      </c>
      <c r="Q4" s="54" t="s">
        <v>533</v>
      </c>
      <c r="R4" s="159">
        <v>39783</v>
      </c>
      <c r="S4" s="54" t="str">
        <f>HYPERLINK("http://www.climatechange.gov.au/whitepaper/factsheets/pubs/031-australias-national-emissions-targets.pdf","http://www.climatechange.gov.au/whitepaper/factsheets/pubs/031-australias-national-emissions-targets.pdf")</f>
        <v>http://www.climatechange.gov.au/whitepaper/factsheets/pubs/031-australias-national-emissions-targets.pdf</v>
      </c>
      <c r="T4" s="54" t="str">
        <f>HYPERLINK("http://www.neurope.eu/articles/91219.php","http://www.neurope.eu/articles/91219.php")</f>
        <v>http://www.neurope.eu/articles/91219.php</v>
      </c>
    </row>
    <row r="5" spans="1:20" ht="36">
      <c r="A5" s="54" t="s">
        <v>270</v>
      </c>
      <c r="B5" s="54" t="s">
        <v>536</v>
      </c>
      <c r="C5" s="54" t="s">
        <v>295</v>
      </c>
      <c r="D5" s="54"/>
      <c r="E5" s="54"/>
      <c r="F5" s="54" t="s">
        <v>82</v>
      </c>
      <c r="G5" s="54"/>
      <c r="H5" s="54" t="s">
        <v>83</v>
      </c>
      <c r="I5" s="54" t="s">
        <v>537</v>
      </c>
      <c r="J5" s="54" t="s">
        <v>538</v>
      </c>
      <c r="K5" s="54" t="s">
        <v>304</v>
      </c>
      <c r="L5" s="54" t="s">
        <v>305</v>
      </c>
      <c r="M5" s="159">
        <v>40045</v>
      </c>
      <c r="N5" s="54" t="str">
        <f>HYPERLINK("http://en.cop15.dk/news/view+news?newsid=1927","http://en.cop15.dk/news/view+news?newsid=1927")</f>
        <v>http://en.cop15.dk/news/view+news?newsid=1927</v>
      </c>
      <c r="O5" s="54" t="s">
        <v>306</v>
      </c>
      <c r="P5" s="54" t="s">
        <v>307</v>
      </c>
      <c r="Q5" s="54"/>
      <c r="R5" s="160">
        <v>40045</v>
      </c>
      <c r="S5" s="54" t="str">
        <f>HYPERLINK("http://news.yahoo.com/s/afp/20090820/wl_asia_afp/australiapoliticswarmingclimate","http://news.yahoo.com/s/afp/20090820/wl_asia_afp/australiapoliticswarmingclimate")</f>
        <v>http://news.yahoo.com/s/afp/20090820/wl_asia_afp/australiapoliticswarmingclimate</v>
      </c>
      <c r="T5" s="54" t="str">
        <f>HYPERLINK("http://en.cop15.dk/news/view+news?newsid=1910","http://en.cop15.dk/news/view+news?newsid=1910")</f>
        <v>http://en.cop15.dk/news/view+news?newsid=1910</v>
      </c>
    </row>
    <row r="6" spans="1:20" ht="72">
      <c r="A6" s="54" t="s">
        <v>269</v>
      </c>
      <c r="B6" s="54" t="s">
        <v>271</v>
      </c>
      <c r="C6" s="54" t="s">
        <v>295</v>
      </c>
      <c r="D6" s="57" t="s">
        <v>308</v>
      </c>
      <c r="E6" s="54"/>
      <c r="F6" s="54"/>
      <c r="G6" s="54"/>
      <c r="H6" s="54" t="s">
        <v>84</v>
      </c>
      <c r="I6" s="54" t="s">
        <v>164</v>
      </c>
      <c r="J6" s="54" t="s">
        <v>577</v>
      </c>
      <c r="K6" s="54" t="s">
        <v>532</v>
      </c>
      <c r="L6" s="54" t="s">
        <v>533</v>
      </c>
      <c r="M6" s="159">
        <v>40035</v>
      </c>
      <c r="N6" s="54" t="str">
        <f>HYPERLINK("http://unfccc.int/files/kyoto_protocol/application/pdf/australia100809.pdf","http://unfccc.int/files/kyoto_protocol/application/pdf/australia100809.pdf")</f>
        <v>http://unfccc.int/files/kyoto_protocol/application/pdf/australia100809.pdf</v>
      </c>
      <c r="O6" s="54"/>
      <c r="P6" s="54"/>
      <c r="Q6" s="54"/>
      <c r="R6" s="54"/>
      <c r="S6" s="54"/>
      <c r="T6" s="54"/>
    </row>
    <row r="7" spans="1:20" ht="72">
      <c r="A7" s="54" t="s">
        <v>270</v>
      </c>
      <c r="B7" s="54" t="s">
        <v>536</v>
      </c>
      <c r="C7" s="54" t="s">
        <v>315</v>
      </c>
      <c r="D7" s="54" t="s">
        <v>165</v>
      </c>
      <c r="E7" s="54"/>
      <c r="F7" s="54"/>
      <c r="G7" s="54"/>
      <c r="H7" s="54"/>
      <c r="I7" s="54"/>
      <c r="J7" s="54" t="s">
        <v>577</v>
      </c>
      <c r="K7" s="54" t="s">
        <v>532</v>
      </c>
      <c r="L7" s="54" t="s">
        <v>533</v>
      </c>
      <c r="M7" s="159">
        <v>40035</v>
      </c>
      <c r="N7" s="54" t="str">
        <f>HYPERLINK("http://unfccc.int/files/kyoto_protocol/application/pdf/australia100809.pdf","http://unfccc.int/files/kyoto_protocol/application/pdf/australia100809.pdf")</f>
        <v>http://unfccc.int/files/kyoto_protocol/application/pdf/australia100809.pdf</v>
      </c>
      <c r="O7" s="54"/>
      <c r="P7" s="54"/>
      <c r="Q7" s="54"/>
      <c r="R7" s="54"/>
      <c r="S7" s="54"/>
      <c r="T7" s="54"/>
    </row>
    <row r="8" spans="1:20" ht="72">
      <c r="A8" s="54" t="s">
        <v>85</v>
      </c>
      <c r="B8" s="54" t="s">
        <v>536</v>
      </c>
      <c r="C8" s="54" t="s">
        <v>315</v>
      </c>
      <c r="D8" s="57" t="s">
        <v>266</v>
      </c>
      <c r="E8" s="54"/>
      <c r="F8" s="54"/>
      <c r="G8" s="54"/>
      <c r="H8" s="54"/>
      <c r="I8" s="54"/>
      <c r="J8" s="54" t="s">
        <v>577</v>
      </c>
      <c r="K8" s="54" t="s">
        <v>532</v>
      </c>
      <c r="L8" s="54" t="s">
        <v>533</v>
      </c>
      <c r="M8" s="159">
        <v>40035</v>
      </c>
      <c r="N8" s="54" t="str">
        <f>HYPERLINK("http://unfccc.int/files/kyoto_protocol/application/pdf/australia100809.pdf","http://unfccc.int/files/kyoto_protocol/application/pdf/australia100809.pdf")</f>
        <v>http://unfccc.int/files/kyoto_protocol/application/pdf/australia100809.pdf</v>
      </c>
      <c r="O8" s="54"/>
      <c r="P8" s="54"/>
      <c r="Q8" s="54"/>
      <c r="R8" s="54"/>
      <c r="S8" s="54"/>
      <c r="T8" s="54"/>
    </row>
    <row r="9" spans="1:20" ht="96">
      <c r="A9" s="54" t="s">
        <v>270</v>
      </c>
      <c r="B9" s="54" t="s">
        <v>271</v>
      </c>
      <c r="C9" s="54" t="s">
        <v>301</v>
      </c>
      <c r="D9" s="54"/>
      <c r="E9" s="54"/>
      <c r="F9" s="54" t="s">
        <v>166</v>
      </c>
      <c r="G9" s="54" t="s">
        <v>86</v>
      </c>
      <c r="H9" s="161"/>
      <c r="I9" s="54" t="s">
        <v>571</v>
      </c>
      <c r="J9" s="54" t="s">
        <v>572</v>
      </c>
      <c r="K9" s="54" t="s">
        <v>573</v>
      </c>
      <c r="L9" s="54" t="s">
        <v>533</v>
      </c>
      <c r="M9" s="159">
        <v>39871</v>
      </c>
      <c r="N9" s="54" t="str">
        <f>HYPERLINK("http://www.brazil.org.uk/press/pressreleases_files/20090227.html","http://www.brazil.org.uk/press/pressreleases_files/20090227.html")</f>
        <v>http://www.brazil.org.uk/press/pressreleases_files/20090227.html</v>
      </c>
      <c r="O9" s="54" t="s">
        <v>574</v>
      </c>
      <c r="P9" s="54" t="s">
        <v>575</v>
      </c>
      <c r="Q9" s="54" t="s">
        <v>576</v>
      </c>
      <c r="R9" s="160">
        <v>39784</v>
      </c>
      <c r="S9" s="54" t="str">
        <f>HYPERLINK("http://www.guardian.co.uk/environment/2008/dec/02/forests-brazil","http://www.guardian.co.uk/environment/2008/dec/02/forests-brazil")</f>
        <v>http://www.guardian.co.uk/environment/2008/dec/02/forests-brazil</v>
      </c>
      <c r="T9" s="54" t="s">
        <v>490</v>
      </c>
    </row>
    <row r="10" spans="1:20" ht="48">
      <c r="A10" s="54" t="s">
        <v>269</v>
      </c>
      <c r="B10" s="54" t="s">
        <v>100</v>
      </c>
      <c r="C10" s="54" t="s">
        <v>301</v>
      </c>
      <c r="D10" s="54"/>
      <c r="E10" s="54"/>
      <c r="F10" s="57" t="s">
        <v>167</v>
      </c>
      <c r="G10" s="54" t="s">
        <v>87</v>
      </c>
      <c r="H10" s="54" t="s">
        <v>130</v>
      </c>
      <c r="I10" s="54" t="s">
        <v>125</v>
      </c>
      <c r="J10" s="54" t="s">
        <v>260</v>
      </c>
      <c r="K10" s="54" t="s">
        <v>131</v>
      </c>
      <c r="L10" s="54" t="s">
        <v>132</v>
      </c>
      <c r="M10" s="159">
        <v>40106</v>
      </c>
      <c r="N10" s="54" t="s">
        <v>553</v>
      </c>
      <c r="O10" s="54" t="s">
        <v>554</v>
      </c>
      <c r="P10" s="54" t="s">
        <v>126</v>
      </c>
      <c r="Q10" s="54" t="s">
        <v>127</v>
      </c>
      <c r="R10" s="159">
        <v>40107</v>
      </c>
      <c r="S10" s="54" t="s">
        <v>128</v>
      </c>
      <c r="T10" s="54" t="s">
        <v>176</v>
      </c>
    </row>
    <row r="11" spans="1:20" ht="60">
      <c r="A11" s="54" t="s">
        <v>88</v>
      </c>
      <c r="B11" s="54" t="s">
        <v>100</v>
      </c>
      <c r="C11" s="54" t="s">
        <v>89</v>
      </c>
      <c r="D11" s="54" t="s">
        <v>182</v>
      </c>
      <c r="E11" s="54"/>
      <c r="F11" s="57"/>
      <c r="G11" s="54" t="s">
        <v>136</v>
      </c>
      <c r="H11" s="54"/>
      <c r="I11" s="54" t="s">
        <v>137</v>
      </c>
      <c r="J11" s="54" t="s">
        <v>90</v>
      </c>
      <c r="K11" s="54" t="s">
        <v>138</v>
      </c>
      <c r="L11" s="54" t="s">
        <v>139</v>
      </c>
      <c r="M11" s="159">
        <v>40131</v>
      </c>
      <c r="N11" s="54" t="s">
        <v>140</v>
      </c>
      <c r="O11" s="54" t="s">
        <v>91</v>
      </c>
      <c r="P11" s="54" t="s">
        <v>141</v>
      </c>
      <c r="Q11" s="54"/>
      <c r="R11" s="159">
        <v>40131</v>
      </c>
      <c r="S11" s="54" t="s">
        <v>142</v>
      </c>
      <c r="T11" s="54" t="s">
        <v>203</v>
      </c>
    </row>
    <row r="12" spans="1:20" ht="60">
      <c r="A12" s="54" t="s">
        <v>92</v>
      </c>
      <c r="B12" s="54" t="s">
        <v>93</v>
      </c>
      <c r="C12" s="54" t="s">
        <v>89</v>
      </c>
      <c r="D12" s="92" t="s">
        <v>62</v>
      </c>
      <c r="E12" s="54"/>
      <c r="F12" s="57"/>
      <c r="G12" s="54" t="s">
        <v>63</v>
      </c>
      <c r="H12" s="54"/>
      <c r="I12" s="54" t="s">
        <v>137</v>
      </c>
      <c r="J12" s="54" t="s">
        <v>90</v>
      </c>
      <c r="K12" s="54" t="s">
        <v>138</v>
      </c>
      <c r="L12" s="54" t="s">
        <v>139</v>
      </c>
      <c r="M12" s="159">
        <v>40131</v>
      </c>
      <c r="N12" s="54" t="s">
        <v>140</v>
      </c>
      <c r="O12" s="54" t="s">
        <v>91</v>
      </c>
      <c r="P12" s="54" t="s">
        <v>141</v>
      </c>
      <c r="Q12" s="54"/>
      <c r="R12" s="159">
        <v>40131</v>
      </c>
      <c r="S12" s="54" t="s">
        <v>142</v>
      </c>
      <c r="T12" s="54" t="s">
        <v>203</v>
      </c>
    </row>
    <row r="13" spans="1:20" ht="72">
      <c r="A13" s="54" t="s">
        <v>270</v>
      </c>
      <c r="B13" s="54" t="s">
        <v>271</v>
      </c>
      <c r="C13" s="54" t="s">
        <v>293</v>
      </c>
      <c r="D13" s="54" t="s">
        <v>316</v>
      </c>
      <c r="E13" s="54" t="s">
        <v>555</v>
      </c>
      <c r="F13" s="54"/>
      <c r="G13" s="54"/>
      <c r="H13" s="54"/>
      <c r="I13" s="54" t="s">
        <v>514</v>
      </c>
      <c r="J13" s="54" t="s">
        <v>577</v>
      </c>
      <c r="K13" s="54" t="s">
        <v>532</v>
      </c>
      <c r="L13" s="54" t="s">
        <v>533</v>
      </c>
      <c r="M13" s="159">
        <v>40035</v>
      </c>
      <c r="N13" s="54" t="str">
        <f>HYPERLINK("http://unfccc.int/files/kyoto_protocol/application/pdf/australia100809.pdf","http://unfccc.int/files/kyoto_protocol/application/pdf/australia100809.pdf")</f>
        <v>http://unfccc.int/files/kyoto_protocol/application/pdf/australia100809.pdf</v>
      </c>
      <c r="O13" s="54" t="s">
        <v>515</v>
      </c>
      <c r="P13" s="54" t="s">
        <v>560</v>
      </c>
      <c r="Q13" s="54" t="s">
        <v>533</v>
      </c>
      <c r="R13" s="159">
        <v>3471</v>
      </c>
      <c r="S13" s="54" t="str">
        <f>HYPERLINK("http://www.nrtee-trnee.com/eng/publications/carbon-pricing/carbon-pricing-tech/carbon-pricing-tech-backgrounder-eng.pdf","http://www.nrtee-trnee.com/eng/publications/carbon-pricing/carbon-pricing-tech/carbon-pricing-tech-backgrounder-eng.pdf")</f>
        <v>http://www.nrtee-trnee.com/eng/publications/carbon-pricing/carbon-pricing-tech/carbon-pricing-tech-backgrounder-eng.pdf</v>
      </c>
      <c r="T13" s="54" t="s">
        <v>526</v>
      </c>
    </row>
    <row r="14" spans="1:20" ht="72">
      <c r="A14" s="75" t="s">
        <v>269</v>
      </c>
      <c r="B14" s="75" t="s">
        <v>271</v>
      </c>
      <c r="C14" s="75" t="s">
        <v>293</v>
      </c>
      <c r="D14" s="75"/>
      <c r="E14" s="93" t="s">
        <v>561</v>
      </c>
      <c r="F14" s="75"/>
      <c r="G14" s="75"/>
      <c r="H14" s="75"/>
      <c r="I14" s="75" t="s">
        <v>514</v>
      </c>
      <c r="J14" s="75" t="s">
        <v>577</v>
      </c>
      <c r="K14" s="75" t="s">
        <v>532</v>
      </c>
      <c r="L14" s="75" t="s">
        <v>533</v>
      </c>
      <c r="M14" s="162">
        <v>40035</v>
      </c>
      <c r="N14" s="75" t="str">
        <f>HYPERLINK("http://unfccc.int/files/kyoto_protocol/application/pdf/australia100809.pdf","http://unfccc.int/files/kyoto_protocol/application/pdf/australia100809.pdf")</f>
        <v>http://unfccc.int/files/kyoto_protocol/application/pdf/australia100809.pdf</v>
      </c>
      <c r="O14" s="75" t="s">
        <v>515</v>
      </c>
      <c r="P14" s="75" t="s">
        <v>560</v>
      </c>
      <c r="Q14" s="75" t="s">
        <v>533</v>
      </c>
      <c r="R14" s="162">
        <v>3471</v>
      </c>
      <c r="S14" s="75" t="str">
        <f>HYPERLINK("http://www.nrtee-trnee.com/eng/publications/carbon-pricing/carbon-pricing-tech/carbon-pricing-tech-backgrounder-eng.pdf","http://www.nrtee-trnee.com/eng/publications/carbon-pricing/carbon-pricing-tech/carbon-pricing-tech-backgrounder-eng.pdf")</f>
        <v>http://www.nrtee-trnee.com/eng/publications/carbon-pricing/carbon-pricing-tech/carbon-pricing-tech-backgrounder-eng.pdf</v>
      </c>
      <c r="T14" s="75" t="s">
        <v>526</v>
      </c>
    </row>
    <row r="15" spans="1:21" ht="48">
      <c r="A15" s="163" t="s">
        <v>64</v>
      </c>
      <c r="B15" s="163" t="s">
        <v>93</v>
      </c>
      <c r="C15" s="163" t="s">
        <v>65</v>
      </c>
      <c r="D15" s="164" t="s">
        <v>66</v>
      </c>
      <c r="E15" s="163"/>
      <c r="F15" s="163"/>
      <c r="G15" s="163"/>
      <c r="H15" s="163"/>
      <c r="I15" s="164" t="s">
        <v>204</v>
      </c>
      <c r="J15" s="164" t="s">
        <v>67</v>
      </c>
      <c r="K15" s="164" t="s">
        <v>205</v>
      </c>
      <c r="L15" s="163"/>
      <c r="M15" s="165">
        <v>40142</v>
      </c>
      <c r="N15" s="164" t="s">
        <v>206</v>
      </c>
      <c r="O15" s="164" t="s">
        <v>68</v>
      </c>
      <c r="P15" s="164" t="s">
        <v>207</v>
      </c>
      <c r="Q15" s="164" t="s">
        <v>69</v>
      </c>
      <c r="R15" s="159">
        <v>40144</v>
      </c>
      <c r="S15" s="164" t="s">
        <v>208</v>
      </c>
      <c r="T15" s="163"/>
      <c r="U15" s="166"/>
    </row>
    <row r="16" spans="1:20" ht="36">
      <c r="A16" s="55" t="s">
        <v>270</v>
      </c>
      <c r="B16" s="55" t="s">
        <v>271</v>
      </c>
      <c r="C16" s="55" t="s">
        <v>299</v>
      </c>
      <c r="D16" s="55"/>
      <c r="E16" s="55"/>
      <c r="F16" s="55" t="s">
        <v>70</v>
      </c>
      <c r="G16" s="55" t="s">
        <v>71</v>
      </c>
      <c r="H16" s="55"/>
      <c r="I16" s="55" t="s">
        <v>72</v>
      </c>
      <c r="J16" s="55" t="s">
        <v>184</v>
      </c>
      <c r="K16" s="55" t="s">
        <v>234</v>
      </c>
      <c r="L16" s="55" t="s">
        <v>533</v>
      </c>
      <c r="M16" s="158">
        <v>39234</v>
      </c>
      <c r="N16" s="55" t="str">
        <f>HYPERLINK("http://en.ndrc.gov.cn/newsrelease/P020070604561191006823.pdf","http://en.ndrc.gov.cn/newsrelease/P020070604561191006823.pdf")</f>
        <v>http://en.ndrc.gov.cn/newsrelease/P020070604561191006823.pdf</v>
      </c>
      <c r="O16" s="55" t="s">
        <v>185</v>
      </c>
      <c r="P16" s="55" t="s">
        <v>186</v>
      </c>
      <c r="Q16" s="55"/>
      <c r="R16" s="167">
        <v>40031</v>
      </c>
      <c r="S16" s="55" t="str">
        <f>HYPERLINK("http://www.redorbit.com/news/science/1733111/china_rejects_calls_to_cut_greenhouse_gas_emissions/","http://www.redorbit.com/news/science/1733111/china_rejects_calls_to_cut_greenhouse_gas_emissions/")</f>
        <v>http://www.redorbit.com/news/science/1733111/china_rejects_calls_to_cut_greenhouse_gas_emissions/</v>
      </c>
      <c r="T16" s="55"/>
    </row>
    <row r="17" spans="1:20" ht="60">
      <c r="A17" s="54" t="s">
        <v>269</v>
      </c>
      <c r="B17" s="54" t="s">
        <v>271</v>
      </c>
      <c r="C17" s="54" t="s">
        <v>299</v>
      </c>
      <c r="D17" s="54"/>
      <c r="E17" s="54"/>
      <c r="F17" s="57" t="s">
        <v>552</v>
      </c>
      <c r="G17" s="54"/>
      <c r="H17" s="54"/>
      <c r="I17" s="54" t="s">
        <v>143</v>
      </c>
      <c r="J17" s="54" t="s">
        <v>144</v>
      </c>
      <c r="K17" s="54" t="s">
        <v>145</v>
      </c>
      <c r="L17" s="54" t="s">
        <v>146</v>
      </c>
      <c r="M17" s="159">
        <v>40045</v>
      </c>
      <c r="N17" s="54" t="str">
        <f>HYPERLINK("http://www.newscientist.com/article/mg20327221.700-chinese-emissions-could-peak-in-20-years.html","http://www.newscientist.com/article/mg20327221.700-chinese-emissions-could-peak-in-20-years.html")</f>
        <v>http://www.newscientist.com/article/mg20327221.700-chinese-emissions-could-peak-in-20-years.html</v>
      </c>
      <c r="O17" s="54" t="s">
        <v>574</v>
      </c>
      <c r="P17" s="54" t="s">
        <v>147</v>
      </c>
      <c r="Q17" s="54" t="s">
        <v>148</v>
      </c>
      <c r="R17" s="160">
        <v>40043</v>
      </c>
      <c r="S17" s="54" t="str">
        <f>HYPERLINK("http://www.guardian.co.uk/environment/2009/aug/18/china-emissions-peak-2030","http://www.guardian.co.uk/environment/2009/aug/18/china-emissions-peak-2030")</f>
        <v>http://www.guardian.co.uk/environment/2009/aug/18/china-emissions-peak-2030</v>
      </c>
      <c r="T17" s="54" t="s">
        <v>209</v>
      </c>
    </row>
    <row r="18" spans="1:20" ht="72">
      <c r="A18" s="54" t="s">
        <v>269</v>
      </c>
      <c r="B18" s="54" t="s">
        <v>73</v>
      </c>
      <c r="C18" s="54" t="s">
        <v>299</v>
      </c>
      <c r="D18" s="54"/>
      <c r="E18" s="54"/>
      <c r="F18" s="57" t="s">
        <v>74</v>
      </c>
      <c r="G18" s="54" t="s">
        <v>149</v>
      </c>
      <c r="H18" s="54" t="s">
        <v>331</v>
      </c>
      <c r="I18" s="54" t="s">
        <v>473</v>
      </c>
      <c r="J18" s="54" t="s">
        <v>474</v>
      </c>
      <c r="K18" s="54" t="s">
        <v>516</v>
      </c>
      <c r="L18" s="54" t="s">
        <v>517</v>
      </c>
      <c r="M18" s="159">
        <v>40084</v>
      </c>
      <c r="N18" s="54" t="s">
        <v>518</v>
      </c>
      <c r="O18" s="54" t="s">
        <v>519</v>
      </c>
      <c r="P18" s="54" t="s">
        <v>520</v>
      </c>
      <c r="Q18" s="54"/>
      <c r="R18" s="159">
        <v>40078</v>
      </c>
      <c r="S18" s="54" t="s">
        <v>521</v>
      </c>
      <c r="T18" s="54" t="s">
        <v>522</v>
      </c>
    </row>
    <row r="19" spans="1:20" ht="36">
      <c r="A19" s="54" t="s">
        <v>270</v>
      </c>
      <c r="B19" s="54" t="s">
        <v>536</v>
      </c>
      <c r="C19" s="54" t="s">
        <v>317</v>
      </c>
      <c r="D19" s="54"/>
      <c r="E19" s="54"/>
      <c r="F19" s="54" t="s">
        <v>129</v>
      </c>
      <c r="G19" s="54" t="s">
        <v>75</v>
      </c>
      <c r="H19" s="54"/>
      <c r="I19" s="54" t="s">
        <v>562</v>
      </c>
      <c r="J19" s="54" t="s">
        <v>491</v>
      </c>
      <c r="K19" s="54" t="s">
        <v>563</v>
      </c>
      <c r="L19" s="54" t="s">
        <v>564</v>
      </c>
      <c r="M19" s="159">
        <v>39836</v>
      </c>
      <c r="N19" s="54" t="str">
        <f>HYPERLINK("http://www.reuters.com/article/environmentNews/idUSTRE50M3X120090123","http://www.reuters.com/article/environmentNews/idUSTRE50M3X120090123")</f>
        <v>http://www.reuters.com/article/environmentNews/idUSTRE50M3X120090123</v>
      </c>
      <c r="O19" s="54" t="s">
        <v>565</v>
      </c>
      <c r="P19" s="54" t="s">
        <v>533</v>
      </c>
      <c r="Q19" s="54" t="s">
        <v>533</v>
      </c>
      <c r="R19" s="160" t="s">
        <v>566</v>
      </c>
      <c r="S19" s="54" t="str">
        <f>HYPERLINK("http://unep.org/climateneutral/Default.aspx?tabid=235","http://unep.org/climateneutral/Default.aspx?tabid=235")</f>
        <v>http://unep.org/climateneutral/Default.aspx?tabid=235</v>
      </c>
      <c r="T19" s="54"/>
    </row>
    <row r="20" spans="1:20" ht="96">
      <c r="A20" s="54" t="s">
        <v>270</v>
      </c>
      <c r="B20" s="54" t="s">
        <v>271</v>
      </c>
      <c r="C20" s="54" t="s">
        <v>291</v>
      </c>
      <c r="D20" s="54"/>
      <c r="E20" s="54" t="s">
        <v>319</v>
      </c>
      <c r="F20" s="54"/>
      <c r="G20" s="54"/>
      <c r="H20" s="54"/>
      <c r="I20" s="54" t="s">
        <v>498</v>
      </c>
      <c r="J20" s="54" t="s">
        <v>499</v>
      </c>
      <c r="K20" s="54" t="s">
        <v>500</v>
      </c>
      <c r="L20" s="54" t="s">
        <v>501</v>
      </c>
      <c r="M20" s="159">
        <v>39848</v>
      </c>
      <c r="N20" s="54" t="str">
        <f>HYPERLINK("http://www.bellona.org/articles/articles_2009/EP_Emission_reduction","http://www.bellona.org/articles/articles_2009/EP_Emission_reduction")</f>
        <v>http://www.bellona.org/articles/articles_2009/EP_Emission_reduction</v>
      </c>
      <c r="O20" s="54" t="s">
        <v>495</v>
      </c>
      <c r="P20" s="54" t="s">
        <v>496</v>
      </c>
      <c r="Q20" s="54" t="s">
        <v>497</v>
      </c>
      <c r="R20" s="160">
        <v>39792</v>
      </c>
      <c r="S20" s="54" t="str">
        <f>HYPERLINK("http://www.europarl.europa.eu/sides/getDoc.do?type=REPORT&amp;language=EN&amp;reference=A6-2008-0495","http://www.europarl.europa.eu/sides/getDoc.do?type=REPORT&amp;language=EN&amp;reference=A6-2008-0495")</f>
        <v>http://www.europarl.europa.eu/sides/getDoc.do?type=REPORT&amp;language=EN&amp;reference=A6-2008-0495</v>
      </c>
      <c r="T20" s="54" t="s">
        <v>539</v>
      </c>
    </row>
    <row r="21" spans="1:20" ht="60">
      <c r="A21" s="54" t="s">
        <v>270</v>
      </c>
      <c r="B21" s="54" t="s">
        <v>271</v>
      </c>
      <c r="C21" s="54" t="s">
        <v>291</v>
      </c>
      <c r="D21" s="54" t="s">
        <v>318</v>
      </c>
      <c r="E21" s="54"/>
      <c r="F21" s="54"/>
      <c r="G21" s="54"/>
      <c r="H21" s="54"/>
      <c r="I21" s="54" t="s">
        <v>540</v>
      </c>
      <c r="J21" s="54" t="s">
        <v>210</v>
      </c>
      <c r="K21" s="54" t="s">
        <v>547</v>
      </c>
      <c r="L21" s="54" t="s">
        <v>533</v>
      </c>
      <c r="M21" s="159">
        <v>39470</v>
      </c>
      <c r="N21" s="54" t="str">
        <f>HYPERLINK("http://ec.europa.eu/environment/climat/climate_action.htm","http://ec.europa.eu/environment/climat/climate_action.htm")</f>
        <v>http://ec.europa.eu/environment/climat/climate_action.htm</v>
      </c>
      <c r="O21" s="54" t="s">
        <v>491</v>
      </c>
      <c r="P21" s="54" t="s">
        <v>548</v>
      </c>
      <c r="Q21" s="54" t="s">
        <v>549</v>
      </c>
      <c r="R21" s="160">
        <v>39920</v>
      </c>
      <c r="S21" s="54" t="str">
        <f>HYPERLINK("http://www.reuters.com/article/environmentNews/idUSTRE53G3Z620090417","http://www.reuters.com/article/environmentNews/idUSTRE53G3Z620090417")</f>
        <v>http://www.reuters.com/article/environmentNews/idUSTRE53G3Z620090417</v>
      </c>
      <c r="T21" s="54" t="s">
        <v>550</v>
      </c>
    </row>
    <row r="22" spans="1:20" ht="60">
      <c r="A22" s="54" t="s">
        <v>269</v>
      </c>
      <c r="B22" s="54" t="s">
        <v>271</v>
      </c>
      <c r="C22" s="54" t="s">
        <v>291</v>
      </c>
      <c r="D22" s="57" t="s">
        <v>551</v>
      </c>
      <c r="E22" s="54"/>
      <c r="F22" s="54"/>
      <c r="G22" s="54"/>
      <c r="H22" s="54" t="s">
        <v>76</v>
      </c>
      <c r="I22" s="54" t="s">
        <v>540</v>
      </c>
      <c r="J22" s="54" t="s">
        <v>210</v>
      </c>
      <c r="K22" s="54" t="s">
        <v>547</v>
      </c>
      <c r="L22" s="54" t="s">
        <v>533</v>
      </c>
      <c r="M22" s="159">
        <v>39470</v>
      </c>
      <c r="N22" s="54" t="str">
        <f>HYPERLINK("http://ec.europa.eu/environment/climat/climate_action.htm","http://ec.europa.eu/environment/climat/climate_action.htm")</f>
        <v>http://ec.europa.eu/environment/climat/climate_action.htm</v>
      </c>
      <c r="O22" s="54" t="s">
        <v>491</v>
      </c>
      <c r="P22" s="54" t="s">
        <v>548</v>
      </c>
      <c r="Q22" s="54" t="s">
        <v>549</v>
      </c>
      <c r="R22" s="160">
        <v>39920</v>
      </c>
      <c r="S22" s="54" t="str">
        <f>HYPERLINK("http://www.reuters.com/article/environmentNews/idUSTRE53G3Z620090417","http://www.reuters.com/article/environmentNews/idUSTRE53G3Z620090417")</f>
        <v>http://www.reuters.com/article/environmentNews/idUSTRE53G3Z620090417</v>
      </c>
      <c r="T22" s="54" t="s">
        <v>550</v>
      </c>
    </row>
    <row r="23" spans="1:20" ht="48">
      <c r="A23" s="54" t="s">
        <v>269</v>
      </c>
      <c r="B23" s="54" t="s">
        <v>271</v>
      </c>
      <c r="C23" s="54" t="s">
        <v>291</v>
      </c>
      <c r="D23" s="54"/>
      <c r="E23" s="57" t="s">
        <v>513</v>
      </c>
      <c r="F23" s="54"/>
      <c r="G23" s="54"/>
      <c r="H23" s="54"/>
      <c r="I23" s="54" t="s">
        <v>461</v>
      </c>
      <c r="J23" s="54" t="s">
        <v>462</v>
      </c>
      <c r="K23" s="54" t="s">
        <v>463</v>
      </c>
      <c r="L23" s="54" t="s">
        <v>533</v>
      </c>
      <c r="M23" s="159">
        <v>40107</v>
      </c>
      <c r="N23" s="54" t="s">
        <v>464</v>
      </c>
      <c r="O23" s="54" t="s">
        <v>574</v>
      </c>
      <c r="P23" s="54" t="s">
        <v>465</v>
      </c>
      <c r="Q23" s="54" t="s">
        <v>466</v>
      </c>
      <c r="R23" s="159">
        <v>40107</v>
      </c>
      <c r="S23" s="54" t="s">
        <v>523</v>
      </c>
      <c r="T23" s="54" t="s">
        <v>567</v>
      </c>
    </row>
    <row r="24" spans="1:20" ht="60">
      <c r="A24" s="54" t="s">
        <v>270</v>
      </c>
      <c r="B24" s="54"/>
      <c r="C24" s="54" t="s">
        <v>282</v>
      </c>
      <c r="D24" s="54"/>
      <c r="E24" s="54" t="s">
        <v>319</v>
      </c>
      <c r="F24" s="54"/>
      <c r="G24" s="54"/>
      <c r="H24" s="54"/>
      <c r="I24" s="54" t="s">
        <v>568</v>
      </c>
      <c r="J24" s="54" t="s">
        <v>569</v>
      </c>
      <c r="K24" s="54" t="s">
        <v>570</v>
      </c>
      <c r="L24" s="54"/>
      <c r="M24" s="159">
        <v>40101</v>
      </c>
      <c r="N24" s="54" t="s">
        <v>471</v>
      </c>
      <c r="O24" s="54" t="s">
        <v>491</v>
      </c>
      <c r="P24" s="54" t="s">
        <v>472</v>
      </c>
      <c r="Q24" s="54" t="s">
        <v>429</v>
      </c>
      <c r="R24" s="159">
        <v>40101</v>
      </c>
      <c r="S24" s="54" t="s">
        <v>427</v>
      </c>
      <c r="T24" s="54" t="s">
        <v>527</v>
      </c>
    </row>
    <row r="25" spans="1:20" ht="36">
      <c r="A25" s="54" t="s">
        <v>270</v>
      </c>
      <c r="B25" s="54" t="s">
        <v>536</v>
      </c>
      <c r="C25" s="54" t="s">
        <v>320</v>
      </c>
      <c r="D25" s="54" t="s">
        <v>77</v>
      </c>
      <c r="E25" s="54"/>
      <c r="F25" s="54"/>
      <c r="G25" s="54" t="s">
        <v>528</v>
      </c>
      <c r="H25" s="54"/>
      <c r="I25" s="54" t="s">
        <v>529</v>
      </c>
      <c r="J25" s="54" t="s">
        <v>440</v>
      </c>
      <c r="K25" s="54" t="s">
        <v>441</v>
      </c>
      <c r="L25" s="54" t="s">
        <v>533</v>
      </c>
      <c r="M25" s="159">
        <v>39873</v>
      </c>
      <c r="N25" s="54" t="str">
        <f>HYPERLINK("http://www.bmu.de/english/climate_initiative/general_information/doc/42000.php","http://www.bmu.de/english/climate_initiative/general_information/doc/42000.php")</f>
        <v>http://www.bmu.de/english/climate_initiative/general_information/doc/42000.php</v>
      </c>
      <c r="O25" s="54" t="s">
        <v>491</v>
      </c>
      <c r="P25" s="54" t="s">
        <v>563</v>
      </c>
      <c r="Q25" s="54" t="s">
        <v>564</v>
      </c>
      <c r="R25" s="160">
        <v>39836</v>
      </c>
      <c r="S25" s="54" t="str">
        <f>HYPERLINK("http://www.reuters.com/article/environmentNews/idUSTRE50M3X120090123","http://www.reuters.com/article/environmentNews/idUSTRE50M3X120090123")</f>
        <v>http://www.reuters.com/article/environmentNews/idUSTRE50M3X120090123</v>
      </c>
      <c r="T25" s="54"/>
    </row>
    <row r="26" spans="1:20" ht="48">
      <c r="A26" s="54" t="s">
        <v>270</v>
      </c>
      <c r="B26" s="54" t="s">
        <v>536</v>
      </c>
      <c r="C26" s="54" t="s">
        <v>322</v>
      </c>
      <c r="D26" s="54" t="s">
        <v>323</v>
      </c>
      <c r="E26" s="54" t="s">
        <v>319</v>
      </c>
      <c r="F26" s="54"/>
      <c r="G26" s="54" t="s">
        <v>78</v>
      </c>
      <c r="H26" s="54"/>
      <c r="I26" s="54" t="s">
        <v>442</v>
      </c>
      <c r="J26" s="54" t="s">
        <v>491</v>
      </c>
      <c r="K26" s="54" t="s">
        <v>563</v>
      </c>
      <c r="L26" s="54" t="s">
        <v>564</v>
      </c>
      <c r="M26" s="159">
        <v>39836</v>
      </c>
      <c r="N26" s="54" t="str">
        <f>HYPERLINK("http://www.reuters.com/article/environmentNews/idUSTRE50M3X120090123","http://www.reuters.com/article/environmentNews/idUSTRE50M3X120090123")</f>
        <v>http://www.reuters.com/article/environmentNews/idUSTRE50M3X120090123</v>
      </c>
      <c r="O26" s="54" t="s">
        <v>574</v>
      </c>
      <c r="P26" s="54" t="s">
        <v>443</v>
      </c>
      <c r="Q26" s="54" t="s">
        <v>502</v>
      </c>
      <c r="R26" s="160">
        <v>39737</v>
      </c>
      <c r="S26" s="54" t="str">
        <f>HYPERLINK("http://www.guardian.co.uk/politics/2008/oct/16/greenpolitics-edmiliband","http://www.guardian.co.uk/politics/2008/oct/16/greenpolitics-edmiliband")</f>
        <v>http://www.guardian.co.uk/politics/2008/oct/16/greenpolitics-edmiliband</v>
      </c>
      <c r="T26" s="54"/>
    </row>
    <row r="27" spans="1:20" ht="72">
      <c r="A27" s="54" t="s">
        <v>270</v>
      </c>
      <c r="B27" s="54" t="s">
        <v>536</v>
      </c>
      <c r="C27" s="54" t="s">
        <v>324</v>
      </c>
      <c r="D27" s="54" t="s">
        <v>309</v>
      </c>
      <c r="E27" s="54" t="s">
        <v>310</v>
      </c>
      <c r="F27" s="54"/>
      <c r="G27" s="54"/>
      <c r="H27" s="54"/>
      <c r="I27" s="54" t="s">
        <v>541</v>
      </c>
      <c r="J27" s="54" t="s">
        <v>577</v>
      </c>
      <c r="K27" s="54" t="s">
        <v>532</v>
      </c>
      <c r="L27" s="54" t="s">
        <v>533</v>
      </c>
      <c r="M27" s="159">
        <v>40035</v>
      </c>
      <c r="N27" s="54" t="str">
        <f>HYPERLINK("http://unfccc.int/files/kyoto_protocol/application/pdf/australia100809.pdf","http://unfccc.int/files/kyoto_protocol/application/pdf/australia100809.pdf")</f>
        <v>http://unfccc.int/files/kyoto_protocol/application/pdf/australia100809.pdf</v>
      </c>
      <c r="O27" s="54"/>
      <c r="P27" s="54"/>
      <c r="Q27" s="54"/>
      <c r="R27" s="54"/>
      <c r="S27" s="54"/>
      <c r="T27" s="54"/>
    </row>
    <row r="28" spans="1:20" ht="72">
      <c r="A28" s="54" t="s">
        <v>269</v>
      </c>
      <c r="B28" s="54" t="s">
        <v>536</v>
      </c>
      <c r="C28" s="54" t="s">
        <v>324</v>
      </c>
      <c r="D28" s="54"/>
      <c r="E28" s="57" t="s">
        <v>542</v>
      </c>
      <c r="F28" s="54"/>
      <c r="G28" s="54"/>
      <c r="H28" s="54"/>
      <c r="I28" s="54" t="s">
        <v>541</v>
      </c>
      <c r="J28" s="54" t="s">
        <v>577</v>
      </c>
      <c r="K28" s="54" t="s">
        <v>532</v>
      </c>
      <c r="L28" s="54" t="s">
        <v>533</v>
      </c>
      <c r="M28" s="159">
        <v>40035</v>
      </c>
      <c r="N28" s="54" t="str">
        <f>HYPERLINK("http://unfccc.int/files/kyoto_protocol/application/pdf/australia100809.pdf","http://unfccc.int/files/kyoto_protocol/application/pdf/australia100809.pdf")</f>
        <v>http://unfccc.int/files/kyoto_protocol/application/pdf/australia100809.pdf</v>
      </c>
      <c r="O28" s="54" t="s">
        <v>565</v>
      </c>
      <c r="P28" s="54" t="s">
        <v>533</v>
      </c>
      <c r="Q28" s="54" t="s">
        <v>533</v>
      </c>
      <c r="R28" s="160" t="s">
        <v>543</v>
      </c>
      <c r="S28" s="54" t="s">
        <v>544</v>
      </c>
      <c r="T28" s="54"/>
    </row>
    <row r="29" spans="1:20" ht="96">
      <c r="A29" s="54" t="s">
        <v>79</v>
      </c>
      <c r="B29" s="54"/>
      <c r="C29" s="54" t="s">
        <v>80</v>
      </c>
      <c r="D29" s="54" t="s">
        <v>30</v>
      </c>
      <c r="E29" s="57"/>
      <c r="G29" s="54" t="s">
        <v>211</v>
      </c>
      <c r="H29" s="54"/>
      <c r="I29" s="54" t="s">
        <v>212</v>
      </c>
      <c r="J29" s="54" t="s">
        <v>31</v>
      </c>
      <c r="K29" s="54" t="s">
        <v>213</v>
      </c>
      <c r="L29" s="54" t="s">
        <v>32</v>
      </c>
      <c r="M29" s="159">
        <v>40159</v>
      </c>
      <c r="N29" s="54" t="s">
        <v>214</v>
      </c>
      <c r="O29" s="54" t="s">
        <v>33</v>
      </c>
      <c r="P29" s="54" t="s">
        <v>215</v>
      </c>
      <c r="Q29" s="54" t="s">
        <v>216</v>
      </c>
      <c r="R29" s="159">
        <v>40150</v>
      </c>
      <c r="S29" s="54" t="s">
        <v>180</v>
      </c>
      <c r="T29" s="54" t="s">
        <v>181</v>
      </c>
    </row>
    <row r="30" spans="1:20" ht="108">
      <c r="A30" s="54" t="s">
        <v>270</v>
      </c>
      <c r="B30" s="54" t="s">
        <v>545</v>
      </c>
      <c r="C30" s="54" t="s">
        <v>300</v>
      </c>
      <c r="D30" s="54"/>
      <c r="E30" s="54"/>
      <c r="F30" s="54" t="s">
        <v>546</v>
      </c>
      <c r="G30" s="54" t="s">
        <v>453</v>
      </c>
      <c r="H30" s="54"/>
      <c r="I30" s="54" t="s">
        <v>454</v>
      </c>
      <c r="J30" s="54" t="s">
        <v>491</v>
      </c>
      <c r="K30" s="54" t="s">
        <v>563</v>
      </c>
      <c r="L30" s="54" t="s">
        <v>564</v>
      </c>
      <c r="M30" s="159">
        <v>39836</v>
      </c>
      <c r="N30" s="54" t="str">
        <f>HYPERLINK("http://www.reuters.com/article/environmentNews/idUSTRE50M3X120090123","http://www.reuters.com/article/environmentNews/idUSTRE50M3X120090123")</f>
        <v>http://www.reuters.com/article/environmentNews/idUSTRE50M3X120090123</v>
      </c>
      <c r="O30" s="54" t="s">
        <v>455</v>
      </c>
      <c r="P30" s="54" t="s">
        <v>456</v>
      </c>
      <c r="Q30" s="54"/>
      <c r="R30" s="159">
        <v>40070</v>
      </c>
      <c r="S30" s="54" t="str">
        <f>HYPERLINK("http://economictimes.indiatimes.com/News/Politics/Nation/India-volunteers-to-do-its-bit-on-climate-change/articleshow/5007545.cms","http://economictimes.indiatimes.com/News/Politics/Nation/India-volunteers-to-do-its-bit-on-climate-change/articleshow/5007545.cms")</f>
        <v>http://economictimes.indiatimes.com/News/Politics/Nation/India-volunteers-to-do-its-bit-on-climate-change/articleshow/5007545.cms</v>
      </c>
      <c r="T30" s="54" t="s">
        <v>457</v>
      </c>
    </row>
    <row r="31" spans="1:20" ht="36">
      <c r="A31" s="54" t="s">
        <v>269</v>
      </c>
      <c r="B31" s="54" t="s">
        <v>34</v>
      </c>
      <c r="C31" s="54" t="s">
        <v>300</v>
      </c>
      <c r="D31" s="54"/>
      <c r="E31" s="54"/>
      <c r="F31" s="57" t="s">
        <v>458</v>
      </c>
      <c r="G31" s="54" t="s">
        <v>35</v>
      </c>
      <c r="H31" s="54"/>
      <c r="I31" s="54" t="s">
        <v>510</v>
      </c>
      <c r="J31" s="54" t="s">
        <v>574</v>
      </c>
      <c r="K31" s="54" t="s">
        <v>511</v>
      </c>
      <c r="L31" s="54" t="s">
        <v>512</v>
      </c>
      <c r="M31" s="159">
        <v>40081</v>
      </c>
      <c r="N31" s="54" t="s">
        <v>413</v>
      </c>
      <c r="O31" s="54" t="s">
        <v>414</v>
      </c>
      <c r="P31" s="54" t="s">
        <v>415</v>
      </c>
      <c r="Q31" s="54" t="s">
        <v>416</v>
      </c>
      <c r="R31" s="159">
        <v>40078</v>
      </c>
      <c r="S31" s="54" t="s">
        <v>417</v>
      </c>
      <c r="T31" s="54" t="s">
        <v>418</v>
      </c>
    </row>
    <row r="32" spans="1:20" ht="36">
      <c r="A32" s="54" t="s">
        <v>269</v>
      </c>
      <c r="B32" s="54" t="s">
        <v>271</v>
      </c>
      <c r="C32" s="54" t="s">
        <v>160</v>
      </c>
      <c r="D32" s="54"/>
      <c r="E32" s="54"/>
      <c r="F32" s="57" t="s">
        <v>419</v>
      </c>
      <c r="G32" s="54"/>
      <c r="H32" s="54"/>
      <c r="I32" s="54" t="s">
        <v>467</v>
      </c>
      <c r="J32" s="54" t="s">
        <v>538</v>
      </c>
      <c r="K32" s="54" t="s">
        <v>468</v>
      </c>
      <c r="L32" s="54" t="s">
        <v>481</v>
      </c>
      <c r="M32" s="159">
        <v>40053</v>
      </c>
      <c r="N32" s="54" t="str">
        <f>HYPERLINK("http://en.cop15.dk/news/view+news?newsid=1983","http://en.cop15.dk/news/view+news?newsid=1983")</f>
        <v>http://en.cop15.dk/news/view+news?newsid=1983</v>
      </c>
      <c r="O32" s="54" t="s">
        <v>482</v>
      </c>
      <c r="P32" s="54" t="s">
        <v>483</v>
      </c>
      <c r="Q32" s="54" t="s">
        <v>484</v>
      </c>
      <c r="R32" s="160">
        <v>40052</v>
      </c>
      <c r="S32" s="54" t="str">
        <f>HYPERLINK("http://www.ft.com/cms/s/0/a09d4fbc-9333-11de-b146-00144feabdc0.html","http://www.ft.com/cms/s/0/a09d4fbc-9333-11de-b146-00144feabdc0.html")</f>
        <v>http://www.ft.com/cms/s/0/a09d4fbc-9333-11de-b146-00144feabdc0.html</v>
      </c>
      <c r="T32" s="54"/>
    </row>
    <row r="33" spans="1:20" ht="120">
      <c r="A33" s="54" t="s">
        <v>269</v>
      </c>
      <c r="B33" s="54" t="s">
        <v>536</v>
      </c>
      <c r="C33" s="54" t="s">
        <v>160</v>
      </c>
      <c r="D33" s="57" t="s">
        <v>36</v>
      </c>
      <c r="E33" s="57"/>
      <c r="F33" s="57" t="s">
        <v>485</v>
      </c>
      <c r="G33" s="54" t="s">
        <v>37</v>
      </c>
      <c r="H33" s="54"/>
      <c r="I33" s="54" t="s">
        <v>434</v>
      </c>
      <c r="J33" s="54" t="s">
        <v>491</v>
      </c>
      <c r="K33" s="54" t="s">
        <v>530</v>
      </c>
      <c r="L33" s="54" t="s">
        <v>531</v>
      </c>
      <c r="M33" s="159">
        <v>40085</v>
      </c>
      <c r="N33" s="54" t="s">
        <v>487</v>
      </c>
      <c r="O33" s="54" t="s">
        <v>488</v>
      </c>
      <c r="P33" s="54" t="s">
        <v>489</v>
      </c>
      <c r="Q33" s="54" t="s">
        <v>448</v>
      </c>
      <c r="R33" s="159">
        <v>40086</v>
      </c>
      <c r="S33" s="54" t="s">
        <v>449</v>
      </c>
      <c r="T33" s="54" t="s">
        <v>447</v>
      </c>
    </row>
    <row r="34" spans="1:20" ht="48">
      <c r="A34" s="54" t="s">
        <v>85</v>
      </c>
      <c r="B34" s="54" t="s">
        <v>271</v>
      </c>
      <c r="C34" s="54" t="s">
        <v>294</v>
      </c>
      <c r="D34" s="92" t="s">
        <v>410</v>
      </c>
      <c r="E34" s="54"/>
      <c r="F34" s="54"/>
      <c r="G34" s="54" t="s">
        <v>347</v>
      </c>
      <c r="I34" s="54" t="s">
        <v>223</v>
      </c>
      <c r="J34" s="54" t="s">
        <v>38</v>
      </c>
      <c r="K34" s="54" t="s">
        <v>224</v>
      </c>
      <c r="L34" s="54" t="s">
        <v>225</v>
      </c>
      <c r="M34" s="159">
        <v>40158</v>
      </c>
      <c r="N34" s="54" t="s">
        <v>226</v>
      </c>
      <c r="O34" s="54" t="s">
        <v>538</v>
      </c>
      <c r="P34" s="54" t="s">
        <v>227</v>
      </c>
      <c r="Q34" s="54" t="s">
        <v>481</v>
      </c>
      <c r="R34" s="159">
        <v>40158</v>
      </c>
      <c r="S34" s="54" t="s">
        <v>228</v>
      </c>
      <c r="T34" s="54"/>
    </row>
    <row r="35" spans="1:20" ht="72">
      <c r="A35" s="54" t="s">
        <v>269</v>
      </c>
      <c r="B35" s="54" t="s">
        <v>271</v>
      </c>
      <c r="C35" s="54" t="s">
        <v>294</v>
      </c>
      <c r="D35" s="54"/>
      <c r="E35" s="57" t="s">
        <v>459</v>
      </c>
      <c r="F35" s="54" t="s">
        <v>39</v>
      </c>
      <c r="G35" s="54"/>
      <c r="H35" s="54"/>
      <c r="I35" s="54" t="s">
        <v>409</v>
      </c>
      <c r="J35" s="54" t="s">
        <v>577</v>
      </c>
      <c r="K35" s="54" t="s">
        <v>532</v>
      </c>
      <c r="L35" s="54" t="s">
        <v>533</v>
      </c>
      <c r="M35" s="159">
        <v>40035</v>
      </c>
      <c r="N35" s="54" t="str">
        <f>HYPERLINK("http://unfccc.int/files/kyoto_protocol/application/pdf/australia100809.pdf","http://unfccc.int/files/kyoto_protocol/application/pdf/australia100809.pdf")</f>
        <v>http://unfccc.int/files/kyoto_protocol/application/pdf/australia100809.pdf</v>
      </c>
      <c r="O35" s="54"/>
      <c r="P35" s="54"/>
      <c r="Q35" s="54"/>
      <c r="R35" s="54"/>
      <c r="S35" s="54"/>
      <c r="T35" s="54"/>
    </row>
    <row r="36" spans="1:20" ht="36">
      <c r="A36" s="54" t="s">
        <v>64</v>
      </c>
      <c r="B36" s="54"/>
      <c r="C36" s="54" t="s">
        <v>40</v>
      </c>
      <c r="D36" s="54"/>
      <c r="E36" s="57"/>
      <c r="F36" s="54" t="s">
        <v>41</v>
      </c>
      <c r="G36" s="54"/>
      <c r="H36" s="54"/>
      <c r="I36" s="54" t="s">
        <v>229</v>
      </c>
      <c r="J36" s="54" t="s">
        <v>42</v>
      </c>
      <c r="K36" s="54" t="s">
        <v>230</v>
      </c>
      <c r="L36" s="54" t="s">
        <v>231</v>
      </c>
      <c r="M36" s="159">
        <v>40154</v>
      </c>
      <c r="N36" s="54" t="s">
        <v>232</v>
      </c>
      <c r="O36" s="54" t="s">
        <v>43</v>
      </c>
      <c r="P36" s="54" t="s">
        <v>44</v>
      </c>
      <c r="Q36" s="54" t="s">
        <v>45</v>
      </c>
      <c r="R36" s="159">
        <v>40158</v>
      </c>
      <c r="S36" s="54" t="s">
        <v>233</v>
      </c>
      <c r="T36" s="54" t="s">
        <v>235</v>
      </c>
    </row>
    <row r="37" spans="1:20" ht="72">
      <c r="A37" s="54" t="s">
        <v>270</v>
      </c>
      <c r="B37" s="54" t="s">
        <v>536</v>
      </c>
      <c r="C37" s="54" t="s">
        <v>150</v>
      </c>
      <c r="D37" s="54" t="s">
        <v>318</v>
      </c>
      <c r="E37" s="54"/>
      <c r="F37" s="54" t="s">
        <v>39</v>
      </c>
      <c r="G37" s="54"/>
      <c r="H37" s="54"/>
      <c r="I37" s="54"/>
      <c r="J37" s="54" t="s">
        <v>577</v>
      </c>
      <c r="K37" s="54" t="s">
        <v>532</v>
      </c>
      <c r="L37" s="54" t="s">
        <v>533</v>
      </c>
      <c r="M37" s="159">
        <v>40035</v>
      </c>
      <c r="N37" s="54" t="str">
        <f>HYPERLINK("http://unfccc.int/files/kyoto_protocol/application/pdf/australia100809.pdf","http://unfccc.int/files/kyoto_protocol/application/pdf/australia100809.pdf")</f>
        <v>http://unfccc.int/files/kyoto_protocol/application/pdf/australia100809.pdf</v>
      </c>
      <c r="O37" s="54"/>
      <c r="P37" s="54"/>
      <c r="Q37" s="54"/>
      <c r="R37" s="54"/>
      <c r="S37" s="54"/>
      <c r="T37" s="54"/>
    </row>
    <row r="38" spans="1:20" ht="72">
      <c r="A38" s="54" t="s">
        <v>269</v>
      </c>
      <c r="B38" s="54" t="s">
        <v>536</v>
      </c>
      <c r="C38" s="54" t="s">
        <v>150</v>
      </c>
      <c r="D38" s="57" t="s">
        <v>551</v>
      </c>
      <c r="E38" s="54"/>
      <c r="F38" s="54"/>
      <c r="G38" s="54"/>
      <c r="H38" s="54"/>
      <c r="I38" s="54"/>
      <c r="J38" s="54" t="s">
        <v>577</v>
      </c>
      <c r="K38" s="54" t="s">
        <v>532</v>
      </c>
      <c r="L38" s="54" t="s">
        <v>533</v>
      </c>
      <c r="M38" s="159">
        <v>40035</v>
      </c>
      <c r="N38" s="54" t="str">
        <f>HYPERLINK("http://unfccc.int/files/kyoto_protocol/application/pdf/australia100809.pdf","http://unfccc.int/files/kyoto_protocol/application/pdf/australia100809.pdf")</f>
        <v>http://unfccc.int/files/kyoto_protocol/application/pdf/australia100809.pdf</v>
      </c>
      <c r="O38" s="54"/>
      <c r="P38" s="54"/>
      <c r="Q38" s="54"/>
      <c r="R38" s="54"/>
      <c r="S38" s="54"/>
      <c r="T38" s="54"/>
    </row>
    <row r="39" spans="1:20" ht="24">
      <c r="A39" s="54" t="s">
        <v>270</v>
      </c>
      <c r="B39" s="54" t="s">
        <v>536</v>
      </c>
      <c r="C39" s="54" t="s">
        <v>151</v>
      </c>
      <c r="D39" s="54"/>
      <c r="E39" s="54"/>
      <c r="F39" s="54" t="s">
        <v>460</v>
      </c>
      <c r="G39" s="54" t="s">
        <v>46</v>
      </c>
      <c r="H39" s="54"/>
      <c r="I39" s="54" t="s">
        <v>386</v>
      </c>
      <c r="J39" s="54" t="s">
        <v>565</v>
      </c>
      <c r="K39" s="54" t="s">
        <v>533</v>
      </c>
      <c r="L39" s="54" t="s">
        <v>533</v>
      </c>
      <c r="M39" s="159" t="s">
        <v>566</v>
      </c>
      <c r="N39" s="54" t="s">
        <v>387</v>
      </c>
      <c r="O39" s="54" t="s">
        <v>574</v>
      </c>
      <c r="P39" s="54" t="s">
        <v>388</v>
      </c>
      <c r="Q39" s="54" t="s">
        <v>401</v>
      </c>
      <c r="R39" s="160">
        <v>39887</v>
      </c>
      <c r="S39" s="54" t="str">
        <f>HYPERLINK("http://www.guardian.co.uk/environment/2009/mar/15/maldives-president-nasheed-carbon-neutral","http://www.guardian.co.uk/environment/2009/mar/15/maldives-president-nasheed-carbon-neutral")</f>
        <v>http://www.guardian.co.uk/environment/2009/mar/15/maldives-president-nasheed-carbon-neutral</v>
      </c>
      <c r="T39" s="54"/>
    </row>
    <row r="40" spans="1:20" ht="48">
      <c r="A40" s="54" t="s">
        <v>85</v>
      </c>
      <c r="B40" s="54"/>
      <c r="C40" s="54" t="s">
        <v>47</v>
      </c>
      <c r="D40" s="92" t="s">
        <v>48</v>
      </c>
      <c r="E40" s="54"/>
      <c r="F40" s="54"/>
      <c r="G40" s="54"/>
      <c r="H40" s="54"/>
      <c r="I40" s="54" t="s">
        <v>236</v>
      </c>
      <c r="J40" s="54" t="s">
        <v>49</v>
      </c>
      <c r="K40" s="54" t="s">
        <v>50</v>
      </c>
      <c r="L40" s="54"/>
      <c r="M40" s="159">
        <v>40160</v>
      </c>
      <c r="N40" s="54" t="s">
        <v>237</v>
      </c>
      <c r="O40" s="54" t="s">
        <v>51</v>
      </c>
      <c r="P40" s="54" t="s">
        <v>238</v>
      </c>
      <c r="Q40" s="54"/>
      <c r="R40" s="159">
        <v>40158</v>
      </c>
      <c r="S40" s="54" t="s">
        <v>239</v>
      </c>
      <c r="T40" s="54" t="s">
        <v>240</v>
      </c>
    </row>
    <row r="41" spans="1:20" ht="48">
      <c r="A41" s="54" t="s">
        <v>85</v>
      </c>
      <c r="B41" s="54" t="s">
        <v>271</v>
      </c>
      <c r="C41" s="54" t="s">
        <v>298</v>
      </c>
      <c r="D41" s="54"/>
      <c r="E41" s="92" t="s">
        <v>152</v>
      </c>
      <c r="F41" s="54"/>
      <c r="G41" s="54"/>
      <c r="H41" s="54"/>
      <c r="I41" s="54" t="s">
        <v>389</v>
      </c>
      <c r="J41" s="54" t="s">
        <v>390</v>
      </c>
      <c r="K41" s="54" t="s">
        <v>391</v>
      </c>
      <c r="L41" s="54" t="s">
        <v>533</v>
      </c>
      <c r="M41" s="159">
        <v>39979</v>
      </c>
      <c r="N41" s="54" t="str">
        <f>HYPERLINK("http://web.worldbank.org/WBSITE/EXTERNAL/NEWS/0,,contentMDK:22212269~pagePK:34370~piPK:34424~theSitePK:4607,00.html","http://web.worldbank.org/WBSITE/EXTERNAL/NEWS/0,,contentMDK:22212269~pagePK:34370~piPK:34424~theSitePK:4607,00.html")</f>
        <v>http://web.worldbank.org/WBSITE/EXTERNAL/NEWS/0,,contentMDK:22212269~pagePK:34370~piPK:34424~theSitePK:4607,00.html</v>
      </c>
      <c r="O41" s="54" t="s">
        <v>392</v>
      </c>
      <c r="P41" s="54" t="s">
        <v>393</v>
      </c>
      <c r="Q41" s="54" t="s">
        <v>394</v>
      </c>
      <c r="R41" s="160">
        <v>39848</v>
      </c>
      <c r="S41" s="54" t="str">
        <f>HYPERLINK("http://www.pewclimate.org/testimony/diringer/02-04-09","http://www.pewclimate.org/testimony/diringer/02-04-09")</f>
        <v>http://www.pewclimate.org/testimony/diringer/02-04-09</v>
      </c>
      <c r="T41" s="54" t="s">
        <v>395</v>
      </c>
    </row>
    <row r="42" spans="1:20" ht="36">
      <c r="A42" s="54" t="s">
        <v>270</v>
      </c>
      <c r="B42" s="54" t="s">
        <v>271</v>
      </c>
      <c r="C42" s="54" t="s">
        <v>298</v>
      </c>
      <c r="D42" s="54"/>
      <c r="E42" s="54"/>
      <c r="F42" s="54" t="s">
        <v>153</v>
      </c>
      <c r="G42" s="54" t="s">
        <v>52</v>
      </c>
      <c r="H42" s="54"/>
      <c r="I42" s="54" t="s">
        <v>435</v>
      </c>
      <c r="J42" s="54" t="s">
        <v>436</v>
      </c>
      <c r="K42" s="54" t="s">
        <v>437</v>
      </c>
      <c r="L42" s="54" t="s">
        <v>533</v>
      </c>
      <c r="M42" s="159">
        <v>40031</v>
      </c>
      <c r="N42" s="54" t="str">
        <f>HYPERLINK("http://www.environmentalleader.com/2009/08/06/south-korea-mexico-to-set-co2-reduction-goals/","http://www.environmentalleader.com/2009/08/06/south-korea-mexico-to-set-co2-reduction-goals/")</f>
        <v>http://www.environmentalleader.com/2009/08/06/south-korea-mexico-to-set-co2-reduction-goals/</v>
      </c>
      <c r="O42" s="54" t="s">
        <v>491</v>
      </c>
      <c r="P42" s="54" t="s">
        <v>438</v>
      </c>
      <c r="Q42" s="54" t="s">
        <v>439</v>
      </c>
      <c r="R42" s="160">
        <v>39969</v>
      </c>
      <c r="S42" s="54" t="str">
        <f>HYPERLINK("http://www.alertnet.org/thenews/newsdesk/N05300956.htm","http://www.alertnet.org/thenews/newsdesk/N05300956.htm")</f>
        <v>http://www.alertnet.org/thenews/newsdesk/N05300956.htm</v>
      </c>
      <c r="T42" s="54" t="str">
        <f>HYPERLINK("http://www.greenmomentum.com/wb3/wb/gm/gm_content?id_content=3420","http://www.greenmomentum.com/wb3/wb/gm/gm_content?id_content=3420")</f>
        <v>http://www.greenmomentum.com/wb3/wb/gm/gm_content?id_content=3420</v>
      </c>
    </row>
    <row r="43" spans="1:20" ht="72">
      <c r="A43" s="54" t="s">
        <v>270</v>
      </c>
      <c r="B43" s="54" t="s">
        <v>536</v>
      </c>
      <c r="C43" s="54" t="s">
        <v>154</v>
      </c>
      <c r="D43" s="54" t="s">
        <v>53</v>
      </c>
      <c r="E43" s="54" t="s">
        <v>54</v>
      </c>
      <c r="F43" s="54"/>
      <c r="G43" s="54"/>
      <c r="H43" s="54"/>
      <c r="I43" s="54" t="s">
        <v>396</v>
      </c>
      <c r="J43" s="54" t="s">
        <v>444</v>
      </c>
      <c r="K43" s="54" t="s">
        <v>486</v>
      </c>
      <c r="L43" s="54" t="s">
        <v>533</v>
      </c>
      <c r="M43" s="159">
        <v>40035</v>
      </c>
      <c r="N43" s="54" t="str">
        <f>HYPERLINK("http://unfccc.int/files/kyoto_protocol/application/pdf/australia100809.pdf","http://unfccc.int/files/kyoto_protocol/application/pdf/australia100809.pdf")</f>
        <v>http://unfccc.int/files/kyoto_protocol/application/pdf/australia100809.pdf</v>
      </c>
      <c r="O43" s="54" t="s">
        <v>565</v>
      </c>
      <c r="P43" s="54" t="s">
        <v>533</v>
      </c>
      <c r="Q43" s="54" t="s">
        <v>533</v>
      </c>
      <c r="R43" s="160" t="s">
        <v>533</v>
      </c>
      <c r="S43" s="54" t="str">
        <f>HYPERLINK("http://unep.org/climateneutral/Default.aspx?tabid=707","http://unep.org/climateneutral/Default.aspx?tabid=707")</f>
        <v>http://unep.org/climateneutral/Default.aspx?tabid=707</v>
      </c>
      <c r="T43" s="54"/>
    </row>
    <row r="44" spans="1:20" ht="60">
      <c r="A44" s="54" t="s">
        <v>55</v>
      </c>
      <c r="B44" s="54"/>
      <c r="C44" s="54" t="s">
        <v>56</v>
      </c>
      <c r="D44" s="54"/>
      <c r="E44" s="54"/>
      <c r="F44" s="54" t="s">
        <v>57</v>
      </c>
      <c r="G44" s="54"/>
      <c r="H44" s="54"/>
      <c r="I44" s="54" t="s">
        <v>200</v>
      </c>
      <c r="J44" s="54" t="s">
        <v>58</v>
      </c>
      <c r="K44" s="54" t="s">
        <v>201</v>
      </c>
      <c r="L44" s="54"/>
      <c r="M44" s="159">
        <v>40123</v>
      </c>
      <c r="N44" s="54" t="s">
        <v>202</v>
      </c>
      <c r="O44" s="54" t="s">
        <v>59</v>
      </c>
      <c r="P44" s="54" t="s">
        <v>241</v>
      </c>
      <c r="Q44" s="54" t="s">
        <v>60</v>
      </c>
      <c r="R44" s="159">
        <v>40123</v>
      </c>
      <c r="S44" s="54" t="s">
        <v>242</v>
      </c>
      <c r="T44" s="54"/>
    </row>
    <row r="45" spans="1:20" ht="48">
      <c r="A45" s="54" t="s">
        <v>270</v>
      </c>
      <c r="B45" s="54" t="s">
        <v>536</v>
      </c>
      <c r="C45" s="54" t="s">
        <v>297</v>
      </c>
      <c r="D45" s="54" t="s">
        <v>61</v>
      </c>
      <c r="E45" s="54"/>
      <c r="F45" s="54"/>
      <c r="G45" s="54"/>
      <c r="H45" s="168"/>
      <c r="I45" s="54" t="s">
        <v>428</v>
      </c>
      <c r="J45" s="54" t="s">
        <v>381</v>
      </c>
      <c r="K45" s="54" t="s">
        <v>382</v>
      </c>
      <c r="L45" s="54" t="s">
        <v>533</v>
      </c>
      <c r="M45" s="159">
        <v>40035</v>
      </c>
      <c r="N45" s="54" t="str">
        <f>HYPERLINK("http://www.mfe.govt.nz/issues/climate/emissions-target-2020/index.html","http://www.mfe.govt.nz/issues/climate/emissions-target-2020/index.html")</f>
        <v>http://www.mfe.govt.nz/issues/climate/emissions-target-2020/index.html</v>
      </c>
      <c r="O45" s="54" t="s">
        <v>383</v>
      </c>
      <c r="P45" s="54" t="s">
        <v>411</v>
      </c>
      <c r="Q45" s="54" t="s">
        <v>533</v>
      </c>
      <c r="R45" s="160">
        <v>40035</v>
      </c>
      <c r="S45" s="54" t="str">
        <f>HYPERLINK("http://www.beehive.govt.nz/release/2020+target+balances+economy+amp+environment","http://www.beehive.govt.nz/release/2020+target+balances+economy+amp+environment")</f>
        <v>http://www.beehive.govt.nz/release/2020+target+balances+economy+amp+environment</v>
      </c>
      <c r="T45" s="54" t="str">
        <f>HYPERLINK("http://en.cop15.dk/news/view+news?newsid=1847","http://en.cop15.dk/news/view+news?newsid=1847")</f>
        <v>http://en.cop15.dk/news/view+news?newsid=1847</v>
      </c>
    </row>
    <row r="46" spans="1:20" ht="36">
      <c r="A46" s="54" t="s">
        <v>270</v>
      </c>
      <c r="B46" s="54" t="s">
        <v>536</v>
      </c>
      <c r="C46" s="54" t="s">
        <v>297</v>
      </c>
      <c r="E46" s="54" t="s">
        <v>310</v>
      </c>
      <c r="F46" s="54"/>
      <c r="G46" s="54"/>
      <c r="H46" s="54"/>
      <c r="I46" s="54" t="s">
        <v>412</v>
      </c>
      <c r="J46" s="54" t="s">
        <v>381</v>
      </c>
      <c r="K46" s="54" t="s">
        <v>382</v>
      </c>
      <c r="L46" s="54" t="s">
        <v>533</v>
      </c>
      <c r="M46" s="159">
        <v>39995</v>
      </c>
      <c r="N46" s="54" t="str">
        <f>HYPERLINK("http://www.mfe.govt.nz/publications/climate/nz-2020-emissions-target/html/index.html","http://www.mfe.govt.nz/publications/climate/nz-2020-emissions-target/html/index.html")</f>
        <v>http://www.mfe.govt.nz/publications/climate/nz-2020-emissions-target/html/index.html</v>
      </c>
      <c r="O46" s="54"/>
      <c r="P46" s="54"/>
      <c r="Q46" s="54"/>
      <c r="R46" s="54"/>
      <c r="S46" s="54"/>
      <c r="T46" s="54"/>
    </row>
    <row r="47" spans="1:20" ht="48">
      <c r="A47" s="54" t="s">
        <v>269</v>
      </c>
      <c r="B47" s="54" t="s">
        <v>536</v>
      </c>
      <c r="C47" s="54" t="s">
        <v>297</v>
      </c>
      <c r="D47" s="57" t="s">
        <v>318</v>
      </c>
      <c r="E47" s="54"/>
      <c r="F47" s="54"/>
      <c r="G47" s="54"/>
      <c r="H47" s="54"/>
      <c r="I47" s="54" t="s">
        <v>428</v>
      </c>
      <c r="J47" s="54" t="s">
        <v>381</v>
      </c>
      <c r="K47" s="54" t="s">
        <v>382</v>
      </c>
      <c r="L47" s="54" t="s">
        <v>533</v>
      </c>
      <c r="M47" s="159">
        <v>40035</v>
      </c>
      <c r="N47" s="54" t="str">
        <f>HYPERLINK("http://www.mfe.govt.nz/issues/climate/emissions-target-2020/index.html","http://www.mfe.govt.nz/issues/climate/emissions-target-2020/index.html")</f>
        <v>http://www.mfe.govt.nz/issues/climate/emissions-target-2020/index.html</v>
      </c>
      <c r="O47" s="54" t="s">
        <v>383</v>
      </c>
      <c r="P47" s="54" t="s">
        <v>411</v>
      </c>
      <c r="Q47" s="54" t="s">
        <v>533</v>
      </c>
      <c r="R47" s="160">
        <v>40035</v>
      </c>
      <c r="S47" s="54" t="str">
        <f>HYPERLINK("http://www.beehive.govt.nz/release/2020+target+balances+economy+amp+environment","http://www.beehive.govt.nz/release/2020+target+balances+economy+amp+environment")</f>
        <v>http://www.beehive.govt.nz/release/2020+target+balances+economy+amp+environment</v>
      </c>
      <c r="T47" s="54" t="str">
        <f>HYPERLINK("http://en.cop15.dk/news/view+news?newsid=1847","http://en.cop15.dk/news/view+news?newsid=1847")</f>
        <v>http://en.cop15.dk/news/view+news?newsid=1847</v>
      </c>
    </row>
    <row r="48" spans="1:20" ht="72">
      <c r="A48" s="54" t="s">
        <v>270</v>
      </c>
      <c r="B48" s="54" t="s">
        <v>536</v>
      </c>
      <c r="C48" s="54" t="s">
        <v>155</v>
      </c>
      <c r="D48" s="54" t="s">
        <v>551</v>
      </c>
      <c r="E48" s="54"/>
      <c r="F48" s="54"/>
      <c r="H48" s="54"/>
      <c r="I48" s="54" t="s">
        <v>420</v>
      </c>
      <c r="J48" s="54" t="s">
        <v>444</v>
      </c>
      <c r="K48" s="54" t="s">
        <v>486</v>
      </c>
      <c r="L48" s="54" t="s">
        <v>533</v>
      </c>
      <c r="M48" s="159">
        <v>40035</v>
      </c>
      <c r="N48" s="54" t="str">
        <f>HYPERLINK("http://unfccc.int/files/kyoto_protocol/application/pdf/australia100809.pdf","http://unfccc.int/files/kyoto_protocol/application/pdf/australia100809.pdf")</f>
        <v>http://unfccc.int/files/kyoto_protocol/application/pdf/australia100809.pdf</v>
      </c>
      <c r="O48" s="54" t="s">
        <v>491</v>
      </c>
      <c r="P48" s="54" t="s">
        <v>563</v>
      </c>
      <c r="Q48" s="54" t="s">
        <v>564</v>
      </c>
      <c r="R48" s="160">
        <v>39836</v>
      </c>
      <c r="S48" s="54" t="str">
        <f>HYPERLINK("http://www.reuters.com/article/environmentNews/idUSTRE50M3X120090123","http://www.reuters.com/article/environmentNews/idUSTRE50M3X120090123")</f>
        <v>http://www.reuters.com/article/environmentNews/idUSTRE50M3X120090123</v>
      </c>
      <c r="T48" s="54"/>
    </row>
    <row r="49" spans="1:20" ht="72">
      <c r="A49" s="54" t="s">
        <v>269</v>
      </c>
      <c r="B49" s="54" t="s">
        <v>536</v>
      </c>
      <c r="C49" s="54" t="s">
        <v>155</v>
      </c>
      <c r="D49" s="54"/>
      <c r="E49" s="54"/>
      <c r="F49" s="57" t="s">
        <v>421</v>
      </c>
      <c r="G49" s="54" t="s">
        <v>422</v>
      </c>
      <c r="H49" s="54"/>
      <c r="I49" s="54" t="s">
        <v>420</v>
      </c>
      <c r="J49" s="54" t="s">
        <v>444</v>
      </c>
      <c r="K49" s="54" t="s">
        <v>486</v>
      </c>
      <c r="L49" s="54" t="s">
        <v>533</v>
      </c>
      <c r="M49" s="159">
        <v>40035</v>
      </c>
      <c r="N49" s="54" t="str">
        <f>HYPERLINK("http://unfccc.int/files/kyoto_protocol/application/pdf/australia100809.pdf","http://unfccc.int/files/kyoto_protocol/application/pdf/australia100809.pdf")</f>
        <v>http://unfccc.int/files/kyoto_protocol/application/pdf/australia100809.pdf</v>
      </c>
      <c r="O49" s="54" t="s">
        <v>491</v>
      </c>
      <c r="P49" s="54" t="s">
        <v>563</v>
      </c>
      <c r="Q49" s="54" t="s">
        <v>564</v>
      </c>
      <c r="R49" s="160">
        <v>39836</v>
      </c>
      <c r="S49" s="54" t="str">
        <f>HYPERLINK("http://www.reuters.com/article/environmentNews/idUSTRE50M3X120090123","http://www.reuters.com/article/environmentNews/idUSTRE50M3X120090123")</f>
        <v>http://www.reuters.com/article/environmentNews/idUSTRE50M3X120090123</v>
      </c>
      <c r="T49" s="54"/>
    </row>
    <row r="50" spans="1:20" ht="36">
      <c r="A50" s="54" t="s">
        <v>269</v>
      </c>
      <c r="B50" s="54"/>
      <c r="C50" s="54" t="s">
        <v>155</v>
      </c>
      <c r="D50" s="57" t="s">
        <v>321</v>
      </c>
      <c r="E50" s="54"/>
      <c r="F50" s="54"/>
      <c r="G50" s="54"/>
      <c r="H50" s="54"/>
      <c r="I50" s="54" t="s">
        <v>469</v>
      </c>
      <c r="J50" s="54" t="s">
        <v>470</v>
      </c>
      <c r="K50" s="54" t="s">
        <v>385</v>
      </c>
      <c r="L50" s="54" t="s">
        <v>481</v>
      </c>
      <c r="M50" s="159">
        <v>40095</v>
      </c>
      <c r="N50" s="54" t="s">
        <v>430</v>
      </c>
      <c r="O50" s="54" t="s">
        <v>306</v>
      </c>
      <c r="P50" s="54" t="s">
        <v>431</v>
      </c>
      <c r="Q50" s="54"/>
      <c r="R50" s="160">
        <v>40093</v>
      </c>
      <c r="S50" s="54" t="s">
        <v>432</v>
      </c>
      <c r="T50" s="54" t="s">
        <v>433</v>
      </c>
    </row>
    <row r="51" spans="1:20" ht="60">
      <c r="A51" s="54" t="s">
        <v>269</v>
      </c>
      <c r="B51" s="54" t="s">
        <v>100</v>
      </c>
      <c r="C51" s="54" t="s">
        <v>346</v>
      </c>
      <c r="D51" s="54"/>
      <c r="E51" s="54"/>
      <c r="F51" s="57" t="s">
        <v>167</v>
      </c>
      <c r="G51" s="54"/>
      <c r="H51" s="54" t="s">
        <v>21</v>
      </c>
      <c r="I51" s="54" t="s">
        <v>125</v>
      </c>
      <c r="J51" s="54" t="s">
        <v>260</v>
      </c>
      <c r="K51" s="54" t="s">
        <v>131</v>
      </c>
      <c r="L51" s="54" t="s">
        <v>132</v>
      </c>
      <c r="M51" s="159">
        <v>40106</v>
      </c>
      <c r="N51" s="54" t="s">
        <v>553</v>
      </c>
      <c r="O51" s="54" t="s">
        <v>554</v>
      </c>
      <c r="P51" s="54" t="s">
        <v>126</v>
      </c>
      <c r="Q51" s="54" t="s">
        <v>127</v>
      </c>
      <c r="R51" s="159">
        <v>40107</v>
      </c>
      <c r="S51" s="54" t="s">
        <v>128</v>
      </c>
      <c r="T51" s="54" t="s">
        <v>176</v>
      </c>
    </row>
    <row r="52" spans="1:20" ht="48">
      <c r="A52" s="54" t="s">
        <v>270</v>
      </c>
      <c r="B52" s="54" t="s">
        <v>271</v>
      </c>
      <c r="C52" s="54" t="s">
        <v>292</v>
      </c>
      <c r="D52" s="54" t="s">
        <v>22</v>
      </c>
      <c r="E52" s="54"/>
      <c r="F52" s="54"/>
      <c r="G52" s="54"/>
      <c r="H52" s="54"/>
      <c r="I52" s="54" t="s">
        <v>23</v>
      </c>
      <c r="J52" s="54" t="s">
        <v>24</v>
      </c>
      <c r="K52" s="54" t="s">
        <v>243</v>
      </c>
      <c r="L52" s="54" t="s">
        <v>244</v>
      </c>
      <c r="M52" s="159">
        <v>40161</v>
      </c>
      <c r="N52" s="54" t="s">
        <v>245</v>
      </c>
      <c r="O52" s="54" t="s">
        <v>25</v>
      </c>
      <c r="P52" s="54" t="s">
        <v>246</v>
      </c>
      <c r="Q52" s="54" t="s">
        <v>247</v>
      </c>
      <c r="R52" s="159">
        <v>40136</v>
      </c>
      <c r="S52" s="54" t="s">
        <v>26</v>
      </c>
      <c r="T52" s="54" t="s">
        <v>27</v>
      </c>
    </row>
    <row r="53" spans="1:20" ht="60">
      <c r="A53" s="54" t="s">
        <v>270</v>
      </c>
      <c r="B53" s="54" t="s">
        <v>271</v>
      </c>
      <c r="C53" s="54" t="s">
        <v>292</v>
      </c>
      <c r="D53" s="54"/>
      <c r="E53" s="54" t="s">
        <v>310</v>
      </c>
      <c r="F53" s="54"/>
      <c r="G53" s="54"/>
      <c r="H53" s="54"/>
      <c r="I53" s="54" t="s">
        <v>403</v>
      </c>
      <c r="J53" s="54" t="s">
        <v>538</v>
      </c>
      <c r="K53" s="54" t="s">
        <v>450</v>
      </c>
      <c r="L53" s="54" t="s">
        <v>481</v>
      </c>
      <c r="M53" s="159">
        <v>40007</v>
      </c>
      <c r="N53" s="54" t="str">
        <f>HYPERLINK("http://en.cop15.dk/news/view+news?newsid=1707","http://en.cop15.dk/news/view+news?newsid=1707")</f>
        <v>http://en.cop15.dk/news/view+news?newsid=1707</v>
      </c>
      <c r="O53" s="54" t="s">
        <v>451</v>
      </c>
      <c r="P53" s="54" t="s">
        <v>452</v>
      </c>
      <c r="Q53" s="54" t="s">
        <v>533</v>
      </c>
      <c r="R53" s="160">
        <v>40004</v>
      </c>
      <c r="S53" s="54" t="str">
        <f>HYPERLINK("http://en.rian.ru/russia/20090710/155493615.html","http://en.rian.ru/russia/20090710/155493615.html")</f>
        <v>http://en.rian.ru/russia/20090710/155493615.html</v>
      </c>
      <c r="T53" s="54"/>
    </row>
    <row r="54" spans="1:20" ht="48">
      <c r="A54" s="54" t="s">
        <v>269</v>
      </c>
      <c r="B54" s="54" t="s">
        <v>271</v>
      </c>
      <c r="C54" s="54" t="s">
        <v>292</v>
      </c>
      <c r="D54" s="57" t="s">
        <v>120</v>
      </c>
      <c r="E54" s="54"/>
      <c r="F54" s="54"/>
      <c r="G54" s="54"/>
      <c r="H54" s="54"/>
      <c r="I54" s="54" t="s">
        <v>23</v>
      </c>
      <c r="J54" s="54" t="s">
        <v>28</v>
      </c>
      <c r="K54" s="54" t="s">
        <v>243</v>
      </c>
      <c r="L54" s="54" t="s">
        <v>244</v>
      </c>
      <c r="M54" s="159">
        <v>40161</v>
      </c>
      <c r="N54" s="54" t="s">
        <v>245</v>
      </c>
      <c r="O54" s="54" t="s">
        <v>25</v>
      </c>
      <c r="P54" s="54" t="s">
        <v>246</v>
      </c>
      <c r="Q54" s="54" t="s">
        <v>247</v>
      </c>
      <c r="R54" s="159">
        <v>40136</v>
      </c>
      <c r="S54" s="54" t="s">
        <v>29</v>
      </c>
      <c r="T54" s="54" t="s">
        <v>27</v>
      </c>
    </row>
    <row r="55" spans="1:20" ht="72">
      <c r="A55" s="54" t="s">
        <v>270</v>
      </c>
      <c r="B55" s="54" t="s">
        <v>536</v>
      </c>
      <c r="C55" s="54" t="s">
        <v>156</v>
      </c>
      <c r="D55" s="54" t="s">
        <v>157</v>
      </c>
      <c r="E55" s="54" t="s">
        <v>319</v>
      </c>
      <c r="F55" s="54"/>
      <c r="G55" s="54" t="s">
        <v>528</v>
      </c>
      <c r="H55" s="54" t="s">
        <v>9</v>
      </c>
      <c r="I55" s="54" t="s">
        <v>368</v>
      </c>
      <c r="J55" s="54" t="s">
        <v>369</v>
      </c>
      <c r="K55" s="54" t="s">
        <v>370</v>
      </c>
      <c r="L55" s="54"/>
      <c r="M55" s="159">
        <v>40026</v>
      </c>
      <c r="N55" s="54" t="str">
        <f>HYPERLINK("http://www.opsi.gov.uk/legislation/scotland/acts2009/pdf/asp_20090012_en.pdf","http://www.opsi.gov.uk/legislation/scotland/acts2009/pdf/asp_20090012_en.pdf")</f>
        <v>http://www.opsi.gov.uk/legislation/scotland/acts2009/pdf/asp_20090012_en.pdf</v>
      </c>
      <c r="O55" s="54"/>
      <c r="P55" s="54"/>
      <c r="Q55" s="54"/>
      <c r="R55" s="54"/>
      <c r="S55" s="54"/>
      <c r="T55" s="54"/>
    </row>
    <row r="56" spans="1:20" ht="84">
      <c r="A56" s="54" t="s">
        <v>270</v>
      </c>
      <c r="B56" s="54" t="s">
        <v>271</v>
      </c>
      <c r="C56" s="54" t="s">
        <v>302</v>
      </c>
      <c r="D56" s="54"/>
      <c r="E56" s="54"/>
      <c r="F56" s="54" t="s">
        <v>371</v>
      </c>
      <c r="G56" s="54"/>
      <c r="H56" s="54" t="s">
        <v>372</v>
      </c>
      <c r="I56" s="54" t="s">
        <v>373</v>
      </c>
      <c r="J56" s="54" t="s">
        <v>374</v>
      </c>
      <c r="K56" s="54" t="s">
        <v>375</v>
      </c>
      <c r="L56" s="54" t="s">
        <v>376</v>
      </c>
      <c r="M56" s="159">
        <v>39878</v>
      </c>
      <c r="N56" s="54" t="str">
        <f>HYPERLINK("http://www.ccsummit2009.co.za/Downloads/Media/2009.03.06_Climate_Change_Summit_2009_Statement.pdf","http://www.ccsummit2009.co.za/Downloads/Media/2009.03.06_Climate_Change_Summit_2009_Statement.pdf")</f>
        <v>http://www.ccsummit2009.co.za/Downloads/Media/2009.03.06_Climate_Change_Summit_2009_Statement.pdf</v>
      </c>
      <c r="O56" s="54" t="s">
        <v>377</v>
      </c>
      <c r="P56" s="54" t="s">
        <v>378</v>
      </c>
      <c r="Q56" s="54" t="s">
        <v>379</v>
      </c>
      <c r="R56" s="160">
        <v>39827</v>
      </c>
      <c r="S56" s="54" t="str">
        <f>HYPERLINK("http://www.info.gov.za/speeches/2009/09011415451001.htm","http://www.info.gov.za/speeches/2009/09011415451001.htm")</f>
        <v>http://www.info.gov.za/speeches/2009/09011415451001.htm</v>
      </c>
      <c r="T56" s="54" t="str">
        <f>HYPERLINK("http://www.reuters.com/article/environmentNews/idUSTRE50M3X120090123","http://www.reuters.com/article/environmentNews/idUSTRE50M3X120090123")</f>
        <v>http://www.reuters.com/article/environmentNews/idUSTRE50M3X120090123</v>
      </c>
    </row>
    <row r="57" spans="1:20" ht="48">
      <c r="A57" s="54" t="s">
        <v>85</v>
      </c>
      <c r="B57" s="54"/>
      <c r="C57" s="54" t="s">
        <v>10</v>
      </c>
      <c r="D57" s="92" t="s">
        <v>11</v>
      </c>
      <c r="E57" s="54"/>
      <c r="F57" s="92" t="s">
        <v>12</v>
      </c>
      <c r="G57" s="54"/>
      <c r="H57" s="54"/>
      <c r="I57" s="54" t="s">
        <v>248</v>
      </c>
      <c r="J57" s="54" t="s">
        <v>31</v>
      </c>
      <c r="K57" s="54" t="s">
        <v>249</v>
      </c>
      <c r="L57" s="54" t="s">
        <v>13</v>
      </c>
      <c r="M57" s="159">
        <v>40154</v>
      </c>
      <c r="N57" s="54" t="s">
        <v>250</v>
      </c>
      <c r="O57" s="54" t="s">
        <v>14</v>
      </c>
      <c r="P57" s="54" t="s">
        <v>251</v>
      </c>
      <c r="Q57" s="54"/>
      <c r="R57" s="159">
        <v>40154</v>
      </c>
      <c r="S57" s="54" t="s">
        <v>252</v>
      </c>
      <c r="T57" s="54" t="s">
        <v>15</v>
      </c>
    </row>
    <row r="58" spans="1:20" ht="60">
      <c r="A58" s="54" t="s">
        <v>16</v>
      </c>
      <c r="B58" s="54" t="s">
        <v>271</v>
      </c>
      <c r="C58" s="54" t="s">
        <v>296</v>
      </c>
      <c r="D58" s="94" t="s">
        <v>384</v>
      </c>
      <c r="E58" s="54"/>
      <c r="F58" s="54"/>
      <c r="G58" s="54"/>
      <c r="H58" s="54"/>
      <c r="I58" s="54" t="s">
        <v>17</v>
      </c>
      <c r="J58" s="54" t="s">
        <v>18</v>
      </c>
      <c r="K58" s="54" t="s">
        <v>253</v>
      </c>
      <c r="L58" s="54" t="s">
        <v>254</v>
      </c>
      <c r="M58" s="159">
        <v>40134</v>
      </c>
      <c r="N58" s="54" t="s">
        <v>255</v>
      </c>
      <c r="O58" s="54" t="s">
        <v>491</v>
      </c>
      <c r="P58" s="54" t="s">
        <v>256</v>
      </c>
      <c r="Q58" s="54" t="s">
        <v>257</v>
      </c>
      <c r="R58" s="159">
        <v>40131</v>
      </c>
      <c r="S58" s="54" t="s">
        <v>258</v>
      </c>
      <c r="T58" s="54" t="s">
        <v>19</v>
      </c>
    </row>
    <row r="59" spans="1:20" ht="72">
      <c r="A59" s="54" t="s">
        <v>269</v>
      </c>
      <c r="B59" s="54" t="s">
        <v>536</v>
      </c>
      <c r="C59" s="54" t="s">
        <v>158</v>
      </c>
      <c r="D59" s="57" t="s">
        <v>318</v>
      </c>
      <c r="E59" s="54"/>
      <c r="F59" s="54"/>
      <c r="G59" s="54"/>
      <c r="H59" s="54" t="s">
        <v>20</v>
      </c>
      <c r="I59" s="54" t="s">
        <v>339</v>
      </c>
      <c r="J59" s="54" t="s">
        <v>538</v>
      </c>
      <c r="K59" s="54" t="s">
        <v>340</v>
      </c>
      <c r="L59" s="54" t="s">
        <v>481</v>
      </c>
      <c r="M59" s="159">
        <v>40052</v>
      </c>
      <c r="N59" s="54" t="str">
        <f>HYPERLINK("http://en.cop15.dk/news/view+news?newsid=1974","http://en.cop15.dk/news/view+news?newsid=1974")</f>
        <v>http://en.cop15.dk/news/view+news?newsid=1974</v>
      </c>
      <c r="O59" s="54" t="s">
        <v>491</v>
      </c>
      <c r="P59" s="54" t="s">
        <v>341</v>
      </c>
      <c r="Q59" s="54" t="s">
        <v>342</v>
      </c>
      <c r="R59" s="160">
        <v>40052</v>
      </c>
      <c r="S59" s="54" t="str">
        <f>HYPERLINK("http://www.reuters.com/article/environmentNews/idUSTRE57Q0P820090827?feedType=BAUS&amp;feedName=environmentNews","http://www.reuters.com/article/environmentNews/idUSTRE57Q0P820090827?feedType=BAUS&amp;feedName=environmentNews")</f>
        <v>http://www.reuters.com/article/environmentNews/idUSTRE57Q0P820090827?feedType=BAUS&amp;feedName=environmentNews</v>
      </c>
      <c r="T59" s="54" t="str">
        <f>HYPERLINK("http://www.google.com/hostednews/afp/article/ALeqM5jVNX3_TUzlPXG6XwSaCed9LQbzIw","http://www.google.com/hostednews/afp/article/ALeqM5jVNX3_TUzlPXG6XwSaCed9LQbzIw")</f>
        <v>http://www.google.com/hostednews/afp/article/ALeqM5jVNX3_TUzlPXG6XwSaCed9LQbzIw</v>
      </c>
    </row>
    <row r="60" spans="1:20" ht="36">
      <c r="A60" s="54" t="s">
        <v>269</v>
      </c>
      <c r="B60" s="54" t="s">
        <v>536</v>
      </c>
      <c r="C60" s="54" t="s">
        <v>158</v>
      </c>
      <c r="D60" s="54"/>
      <c r="E60" s="54"/>
      <c r="F60" s="57" t="s">
        <v>421</v>
      </c>
      <c r="G60" s="54"/>
      <c r="H60" s="54" t="s">
        <v>343</v>
      </c>
      <c r="I60" s="54" t="s">
        <v>445</v>
      </c>
      <c r="J60" s="54" t="s">
        <v>446</v>
      </c>
      <c r="K60" s="54" t="s">
        <v>399</v>
      </c>
      <c r="L60" s="54"/>
      <c r="M60" s="159">
        <v>39884</v>
      </c>
      <c r="N60" s="54" t="str">
        <f>HYPERLINK("http://unfccc.int/resource/docs/2009/awg7/eng/misc01.pdf","http://unfccc.int/resource/docs/2009/awg7/eng/misc01.pdf")</f>
        <v>http://unfccc.int/resource/docs/2009/awg7/eng/misc01.pdf</v>
      </c>
      <c r="O60" s="54"/>
      <c r="P60" s="54"/>
      <c r="Q60" s="54"/>
      <c r="R60" s="54"/>
      <c r="S60" s="54"/>
      <c r="T60" s="54"/>
    </row>
    <row r="61" spans="1:20" ht="72">
      <c r="A61" s="54" t="s">
        <v>269</v>
      </c>
      <c r="B61" s="54" t="s">
        <v>536</v>
      </c>
      <c r="C61" s="54" t="s">
        <v>159</v>
      </c>
      <c r="D61" s="57" t="s">
        <v>318</v>
      </c>
      <c r="E61" s="57" t="s">
        <v>400</v>
      </c>
      <c r="F61" s="54"/>
      <c r="G61" s="54"/>
      <c r="H61" s="54"/>
      <c r="I61" s="54" t="s">
        <v>402</v>
      </c>
      <c r="J61" s="54" t="s">
        <v>444</v>
      </c>
      <c r="K61" s="54" t="s">
        <v>486</v>
      </c>
      <c r="L61" s="54" t="s">
        <v>533</v>
      </c>
      <c r="M61" s="159">
        <v>40035</v>
      </c>
      <c r="N61" s="54" t="str">
        <f>HYPERLINK("http://unfccc.int/files/kyoto_protocol/application/pdf/australia100809.pdf","http://unfccc.int/files/kyoto_protocol/application/pdf/australia100809.pdf")</f>
        <v>http://unfccc.int/files/kyoto_protocol/application/pdf/australia100809.pdf</v>
      </c>
      <c r="O61" s="54"/>
      <c r="P61" s="54"/>
      <c r="Q61" s="54"/>
      <c r="R61" s="54"/>
      <c r="S61" s="54"/>
      <c r="T61" s="54"/>
    </row>
    <row r="62" spans="1:20" ht="48">
      <c r="A62" s="75" t="s">
        <v>269</v>
      </c>
      <c r="B62" s="75" t="s">
        <v>271</v>
      </c>
      <c r="C62" s="75" t="s">
        <v>290</v>
      </c>
      <c r="D62" s="93" t="s">
        <v>287</v>
      </c>
      <c r="E62" s="93" t="s">
        <v>313</v>
      </c>
      <c r="F62" s="75"/>
      <c r="G62" s="75"/>
      <c r="H62" s="75"/>
      <c r="I62" s="75" t="s">
        <v>366</v>
      </c>
      <c r="J62" s="75" t="s">
        <v>367</v>
      </c>
      <c r="K62" s="75" t="s">
        <v>404</v>
      </c>
      <c r="L62" s="75" t="s">
        <v>405</v>
      </c>
      <c r="M62" s="162">
        <v>39989</v>
      </c>
      <c r="N62" s="75" t="str">
        <f>HYPERLINK("http://pdf.wri.org/usclimatetargets_2009-06-25.pdf","http://pdf.wri.org/usclimatetargets_2009-06-25.pdf")</f>
        <v>http://pdf.wri.org/usclimatetargets_2009-06-25.pdf</v>
      </c>
      <c r="O62" s="75" t="s">
        <v>406</v>
      </c>
      <c r="P62" s="75" t="s">
        <v>407</v>
      </c>
      <c r="Q62" s="75" t="s">
        <v>408</v>
      </c>
      <c r="R62" s="169">
        <v>39990</v>
      </c>
      <c r="S62" s="75" t="str">
        <f>HYPERLINK("http://www.washingtonpost.com/wp-dyn/content/article/2009/06/25/AR2009062503914.html?sid=ST2009062601929","http://www.washingtonpost.com/wp-dyn/content/article/2009/06/25/AR2009062503914.html?sid=ST2009062601929")</f>
        <v>http://www.washingtonpost.com/wp-dyn/content/article/2009/06/25/AR2009062503914.html?sid=ST2009062601929</v>
      </c>
      <c r="T62" s="75" t="str">
        <f>HYPERLINK("http://www.wri.org/stories/2009/07/closer-look-american-clean-energy-and-security-act","http://www.wri.org/stories/2009/07/closer-look-american-clean-energy-and-security-act")</f>
        <v>http://www.wri.org/stories/2009/07/closer-look-american-clean-energy-and-security-act</v>
      </c>
    </row>
    <row r="63" spans="1:21" ht="60">
      <c r="A63" s="164" t="s">
        <v>64</v>
      </c>
      <c r="B63" s="164" t="s">
        <v>93</v>
      </c>
      <c r="C63" s="164" t="s">
        <v>0</v>
      </c>
      <c r="D63" s="164" t="s">
        <v>1</v>
      </c>
      <c r="E63" s="164"/>
      <c r="F63" s="164"/>
      <c r="G63" s="164"/>
      <c r="H63" s="164"/>
      <c r="I63" s="164" t="s">
        <v>218</v>
      </c>
      <c r="J63" s="164" t="s">
        <v>2</v>
      </c>
      <c r="K63" s="164" t="s">
        <v>3</v>
      </c>
      <c r="L63" s="164" t="s">
        <v>219</v>
      </c>
      <c r="M63" s="164" t="s">
        <v>4</v>
      </c>
      <c r="N63" s="164" t="s">
        <v>220</v>
      </c>
      <c r="O63" s="163" t="s">
        <v>5</v>
      </c>
      <c r="P63" s="164" t="s">
        <v>6</v>
      </c>
      <c r="Q63" s="96" t="s">
        <v>221</v>
      </c>
      <c r="R63" s="164" t="s">
        <v>7</v>
      </c>
      <c r="S63" s="164" t="s">
        <v>222</v>
      </c>
      <c r="T63" s="164"/>
      <c r="U63" s="170"/>
    </row>
  </sheetData>
  <mergeCells count="19">
    <mergeCell ref="T1:T2"/>
    <mergeCell ref="N1:N2"/>
    <mergeCell ref="O1:O2"/>
    <mergeCell ref="P1:P2"/>
    <mergeCell ref="Q1:Q2"/>
    <mergeCell ref="R1:R2"/>
    <mergeCell ref="S1:S2"/>
    <mergeCell ref="H1:H2"/>
    <mergeCell ref="I1:I2"/>
    <mergeCell ref="J1:J2"/>
    <mergeCell ref="K1:K2"/>
    <mergeCell ref="L1:L2"/>
    <mergeCell ref="M1:M2"/>
    <mergeCell ref="A1:A2"/>
    <mergeCell ref="B1:B2"/>
    <mergeCell ref="C1:C2"/>
    <mergeCell ref="D1:E1"/>
    <mergeCell ref="F1:F2"/>
    <mergeCell ref="G1:G2"/>
  </mergeCells>
  <hyperlinks>
    <hyperlink ref="N3" r:id="rId1" display="http://news.yahoo.com/s/ap/20091021/ap_on_re_la_am_ca/lt_argentina_deforestation"/>
    <hyperlink ref="S3" r:id="rId2" display="http://en.cop15.dk/news/view+news?newsid=2402"/>
    <hyperlink ref="N10" r:id="rId3" display="http://news.yahoo.com/s/ap/20091021/ap_on_re_la_am_ca/lt_argentina_deforestation"/>
    <hyperlink ref="S10" r:id="rId4" display="http://en.cop15.dk/news/view+news?newsid=2402"/>
    <hyperlink ref="N18" r:id="rId5" display="http://news.xinhuanet.com/english/2009-09/28/content_12120970.htm"/>
    <hyperlink ref="S18" r:id="rId6" display="http://www.nytimes.com/2009/09/23/world/asia/23hu.text.html?_r=2"/>
    <hyperlink ref="T18" r:id="rId7" display="http://news.xinhuanet.com/english/2009-09/23/content_12103127.htm"/>
    <hyperlink ref="N23" r:id="rId8" display="http://www.consilium.europa.eu/uedocs/cms_data/docs/pressdata/en/envir/110634.pdf"/>
    <hyperlink ref="S23" r:id="rId9" display="http://www.guardian.co.uk/environment/2009/oct/21/europe-carbon-emissions"/>
    <hyperlink ref="N24" r:id="rId10" display="http://www.vn.fi/ajankohtaista/tiedotteet/tiedote/en.jsp?oid=273436"/>
    <hyperlink ref="S24" r:id="rId11" display="http://in.reuters.com/article/oilRpt/idINLF63102620091015?sp=true"/>
    <hyperlink ref="S28" r:id="rId12" display="http://unep.org/climateneutral/Default.aspx?tabid=222"/>
    <hyperlink ref="T30" r:id="rId13" display="http://www.thaindian.com/newsportal/india-news/indias-per-capita-emissions-will-never-exceed-developed-nations-jairam-ramesh_100220099.html"/>
    <hyperlink ref="N31" r:id="rId14" display="http://www.guardian.co.uk/environment/2009/sep/25/india-carbon-emissions-copenhagen-un"/>
    <hyperlink ref="S31" r:id="rId15" display="http://www.cfr.org/publication/20248/"/>
    <hyperlink ref="T31" r:id="rId16" display="http://www.guardian.co.uk/environment/2009/sep/21/china-india-climate-change"/>
    <hyperlink ref="N33" r:id="rId17" display="http://www.reuters.com/article/latestCrisis/idUSSP495601"/>
    <hyperlink ref="S33" r:id="rId18" display="http://en.cop15.dk/news/view+news?newsid=2233"/>
    <hyperlink ref="N39" r:id="rId19" display="http://www.unep.org/climateneutral/Default.aspx?tabid=881"/>
    <hyperlink ref="N50" r:id="rId20" display="http://en.cop15.dk/news/view+news?newsid=2319"/>
    <hyperlink ref="S50" r:id="rId21" display="http://www.google.com/hostednews/afp/article/ALeqM5hmFjArH2h6NuhvMRVCuXKHpI9abg"/>
    <hyperlink ref="N51" r:id="rId22" display="http://news.yahoo.com/s/ap/20091021/ap_on_re_la_am_ca/lt_argentina_deforestation"/>
    <hyperlink ref="S51" r:id="rId23" display="http://en.cop15.dk/news/view+news?newsid=2402"/>
    <hyperlink ref="Q63" r:id="rId24" display="Jeff Mason"/>
  </hyperlinks>
  <printOptions/>
  <pageMargins left="0.75" right="0.75" top="1" bottom="1" header="0.5" footer="0.5"/>
  <pageSetup fitToHeight="2" fitToWidth="1" horizontalDpi="300" verticalDpi="300" orientation="portrait" paperSize="9" scale="34"/>
</worksheet>
</file>

<file path=xl/worksheets/sheet2.xml><?xml version="1.0" encoding="utf-8"?>
<worksheet xmlns="http://schemas.openxmlformats.org/spreadsheetml/2006/main" xmlns:r="http://schemas.openxmlformats.org/officeDocument/2006/relationships">
  <sheetPr>
    <pageSetUpPr fitToPage="1"/>
  </sheetPr>
  <dimension ref="B3:S36"/>
  <sheetViews>
    <sheetView showGridLines="0" zoomScale="75" zoomScaleNormal="75" workbookViewId="0" topLeftCell="A1">
      <selection activeCell="A1" sqref="A1"/>
    </sheetView>
  </sheetViews>
  <sheetFormatPr defaultColWidth="11.57421875" defaultRowHeight="12.75"/>
  <cols>
    <col min="7" max="7" width="12.00390625" style="0" customWidth="1"/>
    <col min="9" max="9" width="3.28125" style="0" customWidth="1"/>
    <col min="10" max="10" width="7.00390625" style="0" customWidth="1"/>
    <col min="11" max="11" width="6.28125" style="0" customWidth="1"/>
    <col min="12" max="12" width="0.2890625" style="0" customWidth="1"/>
    <col min="13" max="13" width="7.7109375" style="0" customWidth="1"/>
    <col min="14" max="14" width="1.1484375" style="0" customWidth="1"/>
    <col min="15" max="15" width="4.7109375" style="0" customWidth="1"/>
    <col min="17" max="17" width="0.85546875" style="0" customWidth="1"/>
  </cols>
  <sheetData>
    <row r="2" ht="49.5" customHeight="1"/>
    <row r="3" ht="37.5" customHeight="1">
      <c r="P3" s="90"/>
    </row>
    <row r="4" ht="9" customHeight="1"/>
    <row r="6" spans="9:15" ht="12.75">
      <c r="I6" s="103"/>
      <c r="J6" s="103"/>
      <c r="K6" s="103"/>
      <c r="L6" s="103"/>
      <c r="M6" s="103"/>
      <c r="N6" s="103"/>
      <c r="O6" s="103"/>
    </row>
    <row r="7" spans="9:19" ht="57" customHeight="1">
      <c r="I7" s="105" t="s">
        <v>133</v>
      </c>
      <c r="J7" s="106"/>
      <c r="K7" s="105"/>
      <c r="L7" s="105"/>
      <c r="M7" s="104"/>
      <c r="N7" s="104"/>
      <c r="O7" s="104"/>
      <c r="P7" s="105" t="s">
        <v>135</v>
      </c>
      <c r="Q7" s="105"/>
      <c r="R7" s="105"/>
      <c r="S7" s="105"/>
    </row>
    <row r="8" spans="10:18" ht="12.75">
      <c r="J8" s="49"/>
      <c r="K8" s="51"/>
      <c r="P8" s="47"/>
      <c r="Q8" s="100"/>
      <c r="R8" s="51"/>
    </row>
    <row r="9" spans="9:15" ht="20.25">
      <c r="I9" s="36"/>
      <c r="J9" s="107" t="s">
        <v>578</v>
      </c>
      <c r="K9" s="104"/>
      <c r="M9" s="107" t="s">
        <v>556</v>
      </c>
      <c r="N9" s="104"/>
      <c r="O9" s="104"/>
    </row>
    <row r="11" spans="10:18" ht="37.5">
      <c r="J11" s="48">
        <f>ROUND(BAU!D211/5,0)*5</f>
        <v>965</v>
      </c>
      <c r="K11" s="50" t="s">
        <v>279</v>
      </c>
      <c r="L11" s="36"/>
      <c r="M11" s="102">
        <f>ROUND(BAU!E211/5,0)*5</f>
        <v>1410</v>
      </c>
      <c r="N11" s="101" t="s">
        <v>134</v>
      </c>
      <c r="O11" s="101"/>
      <c r="P11" s="46" t="str">
        <f>ROUND(BAU!$F$211,1)&amp;"°C "</f>
        <v>4.8°C </v>
      </c>
      <c r="Q11" s="100" t="s">
        <v>398</v>
      </c>
      <c r="R11" s="51" t="str">
        <f>(ROUND((BAU!$F$211*0.6),1))&amp;"°-"&amp;(ROUND((BAU!$F$211*1.6),1))&amp;"°)"</f>
        <v>2.9°-7.7°)</v>
      </c>
    </row>
    <row r="12" spans="10:18" ht="18.75">
      <c r="J12" s="49"/>
      <c r="K12" s="51"/>
      <c r="M12" s="101"/>
      <c r="N12" s="101"/>
      <c r="O12" s="101"/>
      <c r="P12" s="46" t="str">
        <f>ROUND('Data Summary'!AG5,1)&amp;"°F"</f>
        <v>8.7°F</v>
      </c>
      <c r="Q12" s="100"/>
      <c r="R12" t="str">
        <f>"("&amp;ROUND('Data Summary'!AK5,1)&amp;"°-"&amp;(ROUND('Data Summary'!AO5,1)&amp;"°)")</f>
        <v>(5.2°-13.9°)</v>
      </c>
    </row>
    <row r="13" spans="13:15" ht="18.75">
      <c r="M13" s="101"/>
      <c r="N13" s="101"/>
      <c r="O13" s="101"/>
    </row>
    <row r="14" spans="13:15" ht="18.75">
      <c r="M14" s="101"/>
      <c r="N14" s="101"/>
      <c r="O14" s="101"/>
    </row>
    <row r="15" spans="13:15" ht="18.75">
      <c r="M15" s="101"/>
      <c r="N15" s="101"/>
      <c r="O15" s="101"/>
    </row>
    <row r="16" spans="9:15" ht="18.75">
      <c r="I16" s="36"/>
      <c r="M16" s="101"/>
      <c r="N16" s="101"/>
      <c r="O16" s="101"/>
    </row>
    <row r="17" spans="10:18" ht="37.5">
      <c r="J17" s="48">
        <f>ROUND('Confirmed Proposals'!D211/5,0)*5</f>
        <v>780</v>
      </c>
      <c r="K17" s="50" t="s">
        <v>279</v>
      </c>
      <c r="L17" s="36"/>
      <c r="M17" s="102">
        <f>ROUND('Confirmed Proposals'!E211/5,0)*5</f>
        <v>1030</v>
      </c>
      <c r="N17" s="101" t="s">
        <v>134</v>
      </c>
      <c r="O17" s="101"/>
      <c r="P17" s="46" t="str">
        <f>ROUND('Confirmed Proposals'!$F$211,1)&amp;"°C "</f>
        <v>3.9°C </v>
      </c>
      <c r="Q17" s="100" t="s">
        <v>398</v>
      </c>
      <c r="R17" s="51" t="str">
        <f>(ROUND(('Confirmed Proposals'!$F$211*0.6),1))&amp;"°-"&amp;(ROUND(('Confirmed Proposals'!$F$211*1.6),1))&amp;"°)"</f>
        <v>2.3°-6.3°)</v>
      </c>
    </row>
    <row r="18" spans="10:18" ht="18.75">
      <c r="J18" s="49"/>
      <c r="K18" s="51"/>
      <c r="M18" s="101"/>
      <c r="N18" s="101"/>
      <c r="O18" s="101"/>
      <c r="P18" s="46" t="str">
        <f>ROUND('Data Summary'!AG6,1)&amp;"°F"</f>
        <v>7°F</v>
      </c>
      <c r="Q18" t="str">
        <f>"("&amp;ROUND('Data Summary'!AK6,1)&amp;"°-"&amp;(ROUND('Data Summary'!AO6,1)&amp;"°)")</f>
        <v>(4.2°-11.3°)</v>
      </c>
      <c r="R18" s="51"/>
    </row>
    <row r="19" spans="13:15" ht="18.75">
      <c r="M19" s="101"/>
      <c r="N19" s="101"/>
      <c r="O19" s="101"/>
    </row>
    <row r="20" spans="10:18" ht="18.75">
      <c r="J20" s="49"/>
      <c r="K20" s="51"/>
      <c r="M20" s="101"/>
      <c r="N20" s="101"/>
      <c r="O20" s="101"/>
      <c r="P20" s="47"/>
      <c r="Q20" s="100"/>
      <c r="R20" s="51"/>
    </row>
    <row r="21" spans="9:18" ht="37.5">
      <c r="I21" s="36"/>
      <c r="J21" s="48">
        <f>ROUND('Potential Proposals'!D211/5,0)*5</f>
        <v>585</v>
      </c>
      <c r="K21" s="50" t="s">
        <v>279</v>
      </c>
      <c r="L21" s="36"/>
      <c r="M21" s="102">
        <f>ROUND('Potential Proposals'!E211/5,0)*5</f>
        <v>725</v>
      </c>
      <c r="N21" s="101" t="s">
        <v>134</v>
      </c>
      <c r="O21" s="101"/>
      <c r="P21" s="46" t="str">
        <f>ROUND('Potential Proposals'!$F$211,1)&amp;"°C "</f>
        <v>2.9°C </v>
      </c>
      <c r="Q21" s="100" t="s">
        <v>398</v>
      </c>
      <c r="R21" s="51" t="str">
        <f>(ROUND(('Potential Proposals'!$F$211*0.6),1))&amp;"°-"&amp;(ROUND(('Potential Proposals'!$F$211*1.6),1))&amp;"°)"</f>
        <v>1.8°-4.7°)</v>
      </c>
    </row>
    <row r="22" spans="10:18" ht="18.75">
      <c r="J22" s="49"/>
      <c r="K22" s="51"/>
      <c r="M22" s="101"/>
      <c r="N22" s="101"/>
      <c r="O22" s="101"/>
      <c r="P22" s="46" t="str">
        <f>ROUND('Data Summary'!AG7,1)&amp;"°F"</f>
        <v>5.3°F</v>
      </c>
      <c r="Q22" t="str">
        <f>"("&amp;ROUND('Data Summary'!AK7,1)&amp;"°-"&amp;(ROUND('Data Summary'!AO7,1)&amp;"°)")</f>
        <v>(3.2°-8.4°)</v>
      </c>
      <c r="R22" s="51"/>
    </row>
    <row r="23" spans="10:18" ht="18.75">
      <c r="J23" s="49"/>
      <c r="K23" s="51"/>
      <c r="M23" s="101"/>
      <c r="N23" s="101"/>
      <c r="O23" s="101"/>
      <c r="P23" s="47"/>
      <c r="Q23" s="100"/>
      <c r="R23" s="51"/>
    </row>
    <row r="24" spans="10:18" ht="18.75">
      <c r="J24" s="49"/>
      <c r="K24" s="51"/>
      <c r="M24" s="101"/>
      <c r="N24" s="101"/>
      <c r="O24" s="101"/>
      <c r="P24" s="47"/>
      <c r="Q24" s="100"/>
      <c r="R24" s="51"/>
    </row>
    <row r="25" spans="10:18" ht="18.75">
      <c r="J25" s="49"/>
      <c r="K25" s="51"/>
      <c r="M25" s="101"/>
      <c r="N25" s="101"/>
      <c r="O25" s="101"/>
      <c r="P25" s="47"/>
      <c r="Q25" s="100"/>
      <c r="R25" s="51"/>
    </row>
    <row r="26" spans="9:18" ht="37.5">
      <c r="I26" s="36"/>
      <c r="J26" s="48">
        <f>ROUND('Low Emissions Path'!D211/5,0)*5</f>
        <v>470</v>
      </c>
      <c r="K26" s="50" t="s">
        <v>279</v>
      </c>
      <c r="L26" s="36"/>
      <c r="M26" s="102">
        <f>ROUND('Low Emissions Path'!E211/5,0)*5</f>
        <v>520</v>
      </c>
      <c r="N26" s="101" t="s">
        <v>134</v>
      </c>
      <c r="O26" s="101"/>
      <c r="P26" s="46" t="str">
        <f>ROUND('Low Emissions Path'!$F$211,1)&amp;"°C "</f>
        <v>2°C </v>
      </c>
      <c r="Q26" s="100" t="s">
        <v>398</v>
      </c>
      <c r="R26" s="51" t="str">
        <f>(ROUND(('Low Emissions Path'!$F$211*0.6),1))&amp;"°-"&amp;(ROUND(('Low Emissions Path'!$F$211*1.6),1))&amp;"°)"</f>
        <v>1.2°-3.1°)</v>
      </c>
    </row>
    <row r="27" spans="16:17" ht="18.75">
      <c r="P27" s="46" t="str">
        <f>3.6&amp;"°F"</f>
        <v>3.6°F</v>
      </c>
      <c r="Q27" t="str">
        <f>"("&amp;ROUND('Data Summary'!AK8,1)&amp;"°-"&amp;(ROUND('Data Summary'!AO8,1)&amp;"°)")</f>
        <v>(2.1°-5.7°)</v>
      </c>
    </row>
    <row r="36" spans="2:15" ht="12.75">
      <c r="B36" s="104" t="s">
        <v>423</v>
      </c>
      <c r="C36" s="104"/>
      <c r="D36" s="104"/>
      <c r="E36" s="104"/>
      <c r="F36" s="104"/>
      <c r="G36" s="104"/>
      <c r="H36" s="104"/>
      <c r="I36" s="104"/>
      <c r="J36" s="104"/>
      <c r="K36" s="104"/>
      <c r="L36" s="104"/>
      <c r="M36" s="104"/>
      <c r="N36" s="104"/>
      <c r="O36" s="103"/>
    </row>
  </sheetData>
  <mergeCells count="6">
    <mergeCell ref="I6:O6"/>
    <mergeCell ref="B36:O36"/>
    <mergeCell ref="P7:S7"/>
    <mergeCell ref="I7:O7"/>
    <mergeCell ref="J9:K9"/>
    <mergeCell ref="M9:O9"/>
  </mergeCells>
  <printOptions/>
  <pageMargins left="0.75" right="0.75" top="1" bottom="1" header="0.5" footer="0.5"/>
  <pageSetup fitToHeight="1" fitToWidth="1" orientation="landscape" scale="79"/>
  <drawing r:id="rId1"/>
</worksheet>
</file>

<file path=xl/worksheets/sheet3.xml><?xml version="1.0" encoding="utf-8"?>
<worksheet xmlns="http://schemas.openxmlformats.org/spreadsheetml/2006/main" xmlns:r="http://schemas.openxmlformats.org/officeDocument/2006/relationships">
  <sheetPr>
    <pageSetUpPr fitToPage="1"/>
  </sheetPr>
  <dimension ref="B3:Q36"/>
  <sheetViews>
    <sheetView showGridLines="0" zoomScale="75" zoomScaleNormal="75" workbookViewId="0" topLeftCell="A1">
      <selection activeCell="A1" sqref="A1"/>
    </sheetView>
  </sheetViews>
  <sheetFormatPr defaultColWidth="11.57421875" defaultRowHeight="12.75"/>
  <cols>
    <col min="9" max="9" width="3.28125" style="0" customWidth="1"/>
    <col min="10" max="10" width="7.00390625" style="0" customWidth="1"/>
    <col min="11" max="11" width="6.28125" style="0" customWidth="1"/>
    <col min="12" max="12" width="3.28125" style="0" customWidth="1"/>
    <col min="13" max="13" width="7.7109375" style="0" customWidth="1"/>
    <col min="14" max="14" width="1.1484375" style="0" customWidth="1"/>
    <col min="15" max="15" width="8.7109375" style="0" customWidth="1"/>
    <col min="16" max="16" width="7.7109375" style="0" customWidth="1"/>
  </cols>
  <sheetData>
    <row r="2" ht="49.5" customHeight="1"/>
    <row r="3" ht="37.5" customHeight="1">
      <c r="Q3" s="90"/>
    </row>
    <row r="4" ht="9" customHeight="1"/>
    <row r="6" spans="9:16" ht="12.75">
      <c r="I6" s="103"/>
      <c r="J6" s="103"/>
      <c r="K6" s="103"/>
      <c r="L6" s="103"/>
      <c r="M6" s="103"/>
      <c r="N6" s="103"/>
      <c r="O6" s="103"/>
      <c r="P6" s="103"/>
    </row>
    <row r="7" spans="9:16" ht="57" customHeight="1">
      <c r="I7" s="105" t="s">
        <v>426</v>
      </c>
      <c r="J7" s="106"/>
      <c r="K7" s="105"/>
      <c r="L7" s="105"/>
      <c r="M7" s="105" t="s">
        <v>360</v>
      </c>
      <c r="N7" s="108"/>
      <c r="O7" s="108"/>
      <c r="P7" s="108"/>
    </row>
    <row r="8" spans="10:15" ht="12.75">
      <c r="J8" s="49"/>
      <c r="K8" s="51"/>
      <c r="M8" s="47"/>
      <c r="N8" s="10"/>
      <c r="O8" s="51"/>
    </row>
    <row r="9" ht="18.75">
      <c r="I9" s="36"/>
    </row>
    <row r="14" spans="10:15" ht="37.5">
      <c r="J14" s="48">
        <f>ROUND(BAU!E211/5,0)*5</f>
        <v>1410</v>
      </c>
      <c r="K14" s="50" t="s">
        <v>424</v>
      </c>
      <c r="L14" s="36"/>
      <c r="M14" s="46" t="str">
        <f>ROUND(BAU!$F$211,1)&amp;"°C "</f>
        <v>4.8°C </v>
      </c>
      <c r="N14" s="10" t="s">
        <v>425</v>
      </c>
      <c r="O14" s="51" t="str">
        <f>(ROUND((BAU!$F$211*0.6),1))&amp;"°-"&amp;(ROUND((BAU!$F$211*1.6),1))&amp;"°)"</f>
        <v>2.9°-7.7°)</v>
      </c>
    </row>
    <row r="15" spans="10:15" ht="37.5">
      <c r="J15" s="49"/>
      <c r="K15" s="51"/>
      <c r="M15" s="46" t="str">
        <f>ROUND('Data Summary'!AG5,1)&amp;"°F"</f>
        <v>8.7°F</v>
      </c>
      <c r="N15" s="10"/>
      <c r="O15" t="str">
        <f>"("&amp;ROUND('Data Summary'!AK5,1)&amp;"°-"&amp;(ROUND('Data Summary'!AO5,1)&amp;"°)")</f>
        <v>(5.2°-13.9°)</v>
      </c>
    </row>
    <row r="16" ht="18.75">
      <c r="I16" s="36"/>
    </row>
    <row r="17" spans="10:15" ht="37.5">
      <c r="J17" s="48">
        <f>ROUND('Confirmed Proposals'!E211/5,0)*5</f>
        <v>1030</v>
      </c>
      <c r="K17" s="50" t="s">
        <v>424</v>
      </c>
      <c r="L17" s="36"/>
      <c r="M17" s="46" t="str">
        <f>ROUND('Confirmed Proposals'!$F$211,1)&amp;"°C "</f>
        <v>3.9°C </v>
      </c>
      <c r="N17" s="10" t="s">
        <v>425</v>
      </c>
      <c r="O17" s="51" t="str">
        <f>(ROUND(('Confirmed Proposals'!$F$211*0.6),1))&amp;"°-"&amp;(ROUND(('Confirmed Proposals'!$F$211*1.6),1))&amp;"°)"</f>
        <v>2.3°-6.3°)</v>
      </c>
    </row>
    <row r="18" spans="10:15" ht="18.75">
      <c r="J18" s="49"/>
      <c r="K18" s="51"/>
      <c r="M18" s="46" t="str">
        <f>ROUND('Data Summary'!AG6,1)&amp;"°F"</f>
        <v>7°F</v>
      </c>
      <c r="N18" t="str">
        <f>"("&amp;ROUND('Data Summary'!AK6,1)&amp;"°-"&amp;(ROUND('Data Summary'!AO6,1)&amp;"°)")</f>
        <v>(4.2°-11.3°)</v>
      </c>
      <c r="O18" s="51"/>
    </row>
    <row r="20" spans="10:15" ht="37.5">
      <c r="J20" s="48">
        <f>ROUND('Potential Proposals'!E211/5,0)*5</f>
        <v>725</v>
      </c>
      <c r="K20" s="50" t="s">
        <v>424</v>
      </c>
      <c r="L20" s="36"/>
      <c r="M20" s="46" t="str">
        <f>ROUND('Potential Proposals'!$F$211,1)&amp;"°C "</f>
        <v>2.9°C </v>
      </c>
      <c r="N20" s="10" t="s">
        <v>425</v>
      </c>
      <c r="O20" s="51" t="str">
        <f>(ROUND(('Potential Proposals'!$F$211*0.6),1))&amp;"°-"&amp;(ROUND(('Potential Proposals'!$F$211*1.6),1))&amp;"°)"</f>
        <v>1.8°-4.7°)</v>
      </c>
    </row>
    <row r="21" spans="9:15" ht="37.5">
      <c r="I21" s="36"/>
      <c r="J21" s="49"/>
      <c r="K21" s="51"/>
      <c r="M21" s="46" t="str">
        <f>ROUND('Data Summary'!AG7,1)&amp;"°F"</f>
        <v>5.3°F</v>
      </c>
      <c r="N21" t="str">
        <f>"("&amp;ROUND('Data Summary'!AK7,1)&amp;"°-"&amp;(ROUND('Data Summary'!AO7,1)&amp;"°)")</f>
        <v>(3.2°-8.4°)</v>
      </c>
      <c r="O21" s="51"/>
    </row>
    <row r="23" spans="10:15" ht="37.5">
      <c r="J23" s="48">
        <f>ROUND('Low Emissions Path'!E211/5,0)*5</f>
        <v>520</v>
      </c>
      <c r="K23" s="50" t="s">
        <v>424</v>
      </c>
      <c r="L23" s="36"/>
      <c r="M23" s="46" t="str">
        <f>ROUND('Low Emissions Path'!$F$211,1)&amp;"°C "</f>
        <v>2°C </v>
      </c>
      <c r="N23" s="10" t="s">
        <v>425</v>
      </c>
      <c r="O23" s="51" t="str">
        <f>(ROUND(('Low Emissions Path'!$F$211*0.6),1))&amp;"°-"&amp;(ROUND(('Low Emissions Path'!$F$211*1.6),1))&amp;"°)"</f>
        <v>1.2°-3.1°)</v>
      </c>
    </row>
    <row r="24" spans="13:14" ht="37.5">
      <c r="M24" s="46" t="str">
        <f>3.6&amp;"°F"</f>
        <v>3.6°F</v>
      </c>
      <c r="N24" t="str">
        <f>"("&amp;ROUND('Data Summary'!AK8,1)&amp;"°-"&amp;(ROUND('Data Summary'!AO8,1)&amp;"°)")</f>
        <v>(2.1°-5.7°)</v>
      </c>
    </row>
    <row r="25" spans="10:15" ht="12.75">
      <c r="J25" s="49"/>
      <c r="K25" s="51"/>
      <c r="M25" s="47"/>
      <c r="N25" s="10"/>
      <c r="O25" s="51"/>
    </row>
    <row r="26" ht="18.75">
      <c r="I26" s="36"/>
    </row>
    <row r="36" spans="2:16" ht="12.75">
      <c r="B36" s="104" t="s">
        <v>423</v>
      </c>
      <c r="C36" s="104"/>
      <c r="D36" s="104"/>
      <c r="E36" s="104"/>
      <c r="F36" s="104"/>
      <c r="G36" s="104"/>
      <c r="H36" s="104"/>
      <c r="I36" s="104"/>
      <c r="J36" s="104"/>
      <c r="K36" s="104"/>
      <c r="L36" s="104"/>
      <c r="M36" s="104"/>
      <c r="N36" s="104"/>
      <c r="O36" s="103"/>
      <c r="P36" s="103"/>
    </row>
  </sheetData>
  <mergeCells count="4">
    <mergeCell ref="I6:P6"/>
    <mergeCell ref="B36:P36"/>
    <mergeCell ref="M7:P7"/>
    <mergeCell ref="I7:L7"/>
  </mergeCells>
  <printOptions/>
  <pageMargins left="0.75" right="0.75" top="1" bottom="1" header="0.5" footer="0.5"/>
  <pageSetup fitToHeight="1" fitToWidth="1" orientation="landscape" scale="79"/>
  <drawing r:id="rId1"/>
</worksheet>
</file>

<file path=xl/worksheets/sheet4.xml><?xml version="1.0" encoding="utf-8"?>
<worksheet xmlns="http://schemas.openxmlformats.org/spreadsheetml/2006/main" xmlns:r="http://schemas.openxmlformats.org/officeDocument/2006/relationships">
  <sheetPr>
    <pageSetUpPr fitToPage="1"/>
  </sheetPr>
  <dimension ref="B3:Q36"/>
  <sheetViews>
    <sheetView showGridLines="0" zoomScale="75" zoomScaleNormal="75" workbookViewId="0" topLeftCell="A1">
      <selection activeCell="A1" sqref="A1"/>
    </sheetView>
  </sheetViews>
  <sheetFormatPr defaultColWidth="11.57421875" defaultRowHeight="12.75"/>
  <cols>
    <col min="9" max="9" width="3.28125" style="0" customWidth="1"/>
    <col min="10" max="10" width="7.00390625" style="0" customWidth="1"/>
    <col min="11" max="11" width="6.28125" style="0" customWidth="1"/>
    <col min="12" max="12" width="3.28125" style="0" customWidth="1"/>
    <col min="13" max="13" width="7.7109375" style="0" customWidth="1"/>
    <col min="14" max="14" width="1.1484375" style="0" customWidth="1"/>
    <col min="15" max="15" width="8.7109375" style="0" customWidth="1"/>
    <col min="16" max="16" width="7.7109375" style="0" customWidth="1"/>
  </cols>
  <sheetData>
    <row r="2" ht="49.5" customHeight="1"/>
    <row r="3" ht="37.5" customHeight="1">
      <c r="Q3" s="90"/>
    </row>
    <row r="4" ht="9" customHeight="1"/>
    <row r="6" spans="9:16" ht="12.75">
      <c r="I6" s="103"/>
      <c r="J6" s="103"/>
      <c r="K6" s="103"/>
      <c r="L6" s="103"/>
      <c r="M6" s="103"/>
      <c r="N6" s="103"/>
      <c r="O6" s="103"/>
      <c r="P6" s="103"/>
    </row>
    <row r="7" spans="9:16" ht="57" customHeight="1">
      <c r="I7" s="105" t="s">
        <v>426</v>
      </c>
      <c r="J7" s="106"/>
      <c r="K7" s="105"/>
      <c r="L7" s="105"/>
      <c r="M7" s="105" t="s">
        <v>360</v>
      </c>
      <c r="N7" s="108"/>
      <c r="O7" s="108"/>
      <c r="P7" s="108"/>
    </row>
    <row r="8" spans="10:15" ht="12.75">
      <c r="J8" s="49"/>
      <c r="K8" s="51"/>
      <c r="M8" s="47"/>
      <c r="N8" s="10"/>
      <c r="O8" s="51"/>
    </row>
    <row r="9" ht="18.75">
      <c r="I9" s="36"/>
    </row>
    <row r="13" spans="10:15" ht="37.5">
      <c r="J13" s="48">
        <f>ROUND(BAU!E211/5,0)*5</f>
        <v>1410</v>
      </c>
      <c r="K13" s="50" t="s">
        <v>424</v>
      </c>
      <c r="L13" s="36"/>
      <c r="M13" s="46" t="str">
        <f>ROUND(BAU!$F$211,1)&amp;"°C "</f>
        <v>4.8°C </v>
      </c>
      <c r="N13" s="10" t="s">
        <v>425</v>
      </c>
      <c r="O13" s="51" t="str">
        <f>(ROUND((BAU!$F$211*0.6),1))&amp;"°-"&amp;(ROUND((BAU!$F$211*1.6),1))&amp;"°)"</f>
        <v>2.9°-7.7°)</v>
      </c>
    </row>
    <row r="14" spans="10:15" ht="37.5">
      <c r="J14" s="49"/>
      <c r="K14" s="51"/>
      <c r="M14" s="46" t="str">
        <f>ROUND('Data Summary'!AG5,1)&amp;"°F"</f>
        <v>8.7°F</v>
      </c>
      <c r="N14" s="10"/>
      <c r="O14" t="str">
        <f>"("&amp;ROUND('Data Summary'!AK5,1)&amp;"°-"&amp;(ROUND('Data Summary'!AO5,1)&amp;"°)")</f>
        <v>(5.2°-13.9°)</v>
      </c>
    </row>
    <row r="16" spans="9:15" ht="37.5">
      <c r="I16" s="36"/>
      <c r="J16" s="48">
        <f>ROUND('Confirmed Proposals'!E211/5,0)*5</f>
        <v>1030</v>
      </c>
      <c r="K16" s="50" t="s">
        <v>424</v>
      </c>
      <c r="L16" s="36"/>
      <c r="M16" s="46" t="str">
        <f>ROUND('Confirmed Proposals'!$F$211,1)&amp;"°C "</f>
        <v>3.9°C </v>
      </c>
      <c r="N16" s="10" t="s">
        <v>425</v>
      </c>
      <c r="O16" s="51" t="str">
        <f>(ROUND(('Confirmed Proposals'!$F$211*0.6),1))&amp;"°-"&amp;(ROUND(('Confirmed Proposals'!$F$211*1.6),1))&amp;"°)"</f>
        <v>2.3°-6.3°)</v>
      </c>
    </row>
    <row r="17" spans="10:15" ht="18.75">
      <c r="J17" s="49"/>
      <c r="K17" s="51"/>
      <c r="M17" s="46" t="str">
        <f>ROUND('Data Summary'!AG6,1)&amp;"°F"</f>
        <v>7°F</v>
      </c>
      <c r="N17" t="str">
        <f>"("&amp;ROUND('Data Summary'!AK6,1)&amp;"°-"&amp;(ROUND('Data Summary'!AO6,1)&amp;"°)")</f>
        <v>(4.2°-11.3°)</v>
      </c>
      <c r="O17" s="51"/>
    </row>
    <row r="18" spans="10:15" ht="37.5">
      <c r="J18" s="48">
        <f>ROUND('Potential Proposals'!E211/5,0)*5</f>
        <v>725</v>
      </c>
      <c r="K18" s="50" t="s">
        <v>424</v>
      </c>
      <c r="L18" s="36"/>
      <c r="M18" s="46" t="str">
        <f>ROUND('Potential Proposals'!$F$211,1)&amp;"°C "</f>
        <v>2.9°C </v>
      </c>
      <c r="N18" s="10" t="s">
        <v>425</v>
      </c>
      <c r="O18" s="51" t="str">
        <f>(ROUND(('Potential Proposals'!$F$211*0.6),1))&amp;"°-"&amp;(ROUND(('Potential Proposals'!$F$211*1.6),1))&amp;"°)"</f>
        <v>1.8°-4.7°)</v>
      </c>
    </row>
    <row r="19" spans="10:15" ht="37.5">
      <c r="J19" s="49"/>
      <c r="K19" s="51"/>
      <c r="M19" s="46" t="str">
        <f>ROUND('Data Summary'!AG7,1)&amp;"°F"</f>
        <v>5.3°F</v>
      </c>
      <c r="N19" t="str">
        <f>"("&amp;ROUND('Data Summary'!AK7,1)&amp;"°-"&amp;(ROUND('Data Summary'!AO7,1)&amp;"°)")</f>
        <v>(3.2°-8.4°)</v>
      </c>
      <c r="O19" s="51"/>
    </row>
    <row r="21" spans="9:15" ht="37.5">
      <c r="I21" s="36"/>
      <c r="J21" s="48">
        <f>ROUND('Low Emissions Path'!E211/5,0)*5</f>
        <v>520</v>
      </c>
      <c r="K21" s="50" t="s">
        <v>424</v>
      </c>
      <c r="L21" s="36"/>
      <c r="M21" s="46" t="str">
        <f>ROUND('Low Emissions Path'!$F$211,1)&amp;"°C "</f>
        <v>2°C </v>
      </c>
      <c r="N21" s="10" t="s">
        <v>425</v>
      </c>
      <c r="O21" s="51" t="str">
        <f>(ROUND(('Low Emissions Path'!$F$211*0.6),1))&amp;"°-"&amp;(ROUND(('Low Emissions Path'!$F$211*1.6),1))&amp;"°)"</f>
        <v>1.2°-3.1°)</v>
      </c>
    </row>
    <row r="22" spans="13:14" ht="37.5">
      <c r="M22" s="46" t="str">
        <f>3.6&amp;"°F"</f>
        <v>3.6°F</v>
      </c>
      <c r="N22" t="str">
        <f>"("&amp;ROUND('Data Summary'!AK8,1)&amp;"°-"&amp;(ROUND('Data Summary'!AO8,1)&amp;"°)")</f>
        <v>(2.1°-5.7°)</v>
      </c>
    </row>
    <row r="24" spans="10:15" ht="12.75">
      <c r="J24" s="49"/>
      <c r="K24" s="51"/>
      <c r="M24" s="47"/>
      <c r="N24" s="10"/>
      <c r="O24" s="51"/>
    </row>
    <row r="25" spans="10:15" ht="12.75">
      <c r="J25" s="49"/>
      <c r="K25" s="51"/>
      <c r="M25" s="47"/>
      <c r="N25" s="10"/>
      <c r="O25" s="51"/>
    </row>
    <row r="26" spans="9:15" ht="18.75">
      <c r="I26" s="36"/>
      <c r="J26" s="48"/>
      <c r="K26" s="50"/>
      <c r="L26" s="36"/>
      <c r="M26" s="46"/>
      <c r="N26" s="10"/>
      <c r="O26" s="51"/>
    </row>
    <row r="27" ht="18.75">
      <c r="M27" s="46"/>
    </row>
    <row r="36" spans="2:16" ht="12.75">
      <c r="B36" s="104" t="s">
        <v>423</v>
      </c>
      <c r="C36" s="104"/>
      <c r="D36" s="104"/>
      <c r="E36" s="104"/>
      <c r="F36" s="104"/>
      <c r="G36" s="104"/>
      <c r="H36" s="104"/>
      <c r="I36" s="104"/>
      <c r="J36" s="104"/>
      <c r="K36" s="104"/>
      <c r="L36" s="104"/>
      <c r="M36" s="104"/>
      <c r="N36" s="104"/>
      <c r="O36" s="103"/>
      <c r="P36" s="103"/>
    </row>
  </sheetData>
  <mergeCells count="4">
    <mergeCell ref="I6:P6"/>
    <mergeCell ref="B36:P36"/>
    <mergeCell ref="M7:P7"/>
    <mergeCell ref="I7:L7"/>
  </mergeCells>
  <printOptions/>
  <pageMargins left="0.75" right="0.75" top="1" bottom="1" header="0.5" footer="0.5"/>
  <pageSetup fitToHeight="1" fitToWidth="1" orientation="landscape" scale="79"/>
  <drawing r:id="rId1"/>
</worksheet>
</file>

<file path=xl/worksheets/sheet5.xml><?xml version="1.0" encoding="utf-8"?>
<worksheet xmlns="http://schemas.openxmlformats.org/spreadsheetml/2006/main" xmlns:r="http://schemas.openxmlformats.org/officeDocument/2006/relationships">
  <sheetPr>
    <pageSetUpPr fitToPage="1"/>
  </sheetPr>
  <dimension ref="B3:Q36"/>
  <sheetViews>
    <sheetView showGridLines="0" zoomScale="75" zoomScaleNormal="75" workbookViewId="0" topLeftCell="A1">
      <selection activeCell="A1" sqref="A1"/>
    </sheetView>
  </sheetViews>
  <sheetFormatPr defaultColWidth="11.57421875" defaultRowHeight="12.75"/>
  <cols>
    <col min="10" max="10" width="7.7109375" style="0" customWidth="1"/>
    <col min="11" max="11" width="1.1484375" style="0" customWidth="1"/>
    <col min="12" max="12" width="8.7109375" style="0" customWidth="1"/>
    <col min="13" max="13" width="7.7109375" style="0" customWidth="1"/>
    <col min="14" max="14" width="1.7109375" style="0" customWidth="1"/>
    <col min="15" max="15" width="10.7109375" style="0" customWidth="1"/>
    <col min="16" max="16" width="8.7109375" style="0" customWidth="1"/>
    <col min="17" max="17" width="7.7109375" style="0" customWidth="1"/>
  </cols>
  <sheetData>
    <row r="2" ht="49.5" customHeight="1"/>
    <row r="3" ht="37.5" customHeight="1">
      <c r="O3" s="90"/>
    </row>
    <row r="4" ht="9" customHeight="1"/>
    <row r="6" spans="10:14" ht="12.75">
      <c r="J6" s="103"/>
      <c r="K6" s="103"/>
      <c r="L6" s="103"/>
      <c r="M6" s="103"/>
      <c r="N6" s="10"/>
    </row>
    <row r="7" spans="10:17" ht="57" customHeight="1">
      <c r="J7" s="105" t="s">
        <v>362</v>
      </c>
      <c r="K7" s="108"/>
      <c r="L7" s="108"/>
      <c r="M7" s="108"/>
      <c r="N7" s="97"/>
      <c r="O7" s="105" t="s">
        <v>361</v>
      </c>
      <c r="P7" s="108"/>
      <c r="Q7" s="108"/>
    </row>
    <row r="8" spans="10:16" ht="12.75">
      <c r="J8" s="47"/>
      <c r="K8" s="10"/>
      <c r="L8" s="51"/>
      <c r="O8" s="47"/>
      <c r="P8" s="51"/>
    </row>
    <row r="13" spans="12:16" ht="37.5">
      <c r="L13" s="98" t="str">
        <f>ROUND(BAU!$F$211,1)&amp;"°C ("&amp;ROUND((BAU!$F$211*9/5),1)&amp;"°F)"</f>
        <v>4.8°C (8.7°F)</v>
      </c>
      <c r="O13" s="46" t="str">
        <f>ROUND(BAU!$G$211,0)&amp;" mm "</f>
        <v>982 mm </v>
      </c>
      <c r="P13" s="46" t="str">
        <f>"("&amp;(ROUND((BAU!$G$211*0.00328084),1))&amp;"in)"</f>
        <v>(3.2in)</v>
      </c>
    </row>
    <row r="15" spans="10:16" ht="37.5">
      <c r="J15" s="46"/>
      <c r="K15" s="10"/>
      <c r="L15" s="98" t="str">
        <f>ROUND('Confirmed Proposals'!$F$211,1)&amp;"°C ("&amp;ROUND(('Confirmed Proposals'!$F$211*9/5),1)&amp;"°F)"</f>
        <v>3.9°C (7°F)</v>
      </c>
      <c r="O15" s="46" t="str">
        <f>ROUND('Confirmed Proposals'!$G$211,0)&amp;" mm "</f>
        <v>866 mm </v>
      </c>
      <c r="P15" s="46" t="str">
        <f>"("&amp;(ROUND(('Confirmed Proposals'!$G$211*0.00328084),1))&amp;"in)"</f>
        <v>(2.8in)</v>
      </c>
    </row>
    <row r="16" spans="10:11" ht="18.75">
      <c r="J16" s="46"/>
      <c r="K16" s="10"/>
    </row>
    <row r="17" spans="10:16" ht="37.5">
      <c r="J17" s="46"/>
      <c r="L17" s="98" t="str">
        <f>ROUND('Potential Proposals'!$F$211,1)&amp;"°C ("&amp;ROUND(('Potential Proposals'!$F$211*9/5),1)&amp;"°F)"</f>
        <v>2.9°C (5.3°F)</v>
      </c>
      <c r="O17" s="46" t="str">
        <f>ROUND('Potential Proposals'!$G$211,0)&amp;" mm "</f>
        <v>747 mm </v>
      </c>
      <c r="P17" s="46" t="str">
        <f>"("&amp;(ROUND(('Potential Proposals'!$G$211*0.00328084),1))&amp;"in)"</f>
        <v>(2.5in)</v>
      </c>
    </row>
    <row r="19" spans="10:16" ht="37.5">
      <c r="J19" s="46"/>
      <c r="K19" s="10"/>
      <c r="L19" s="98" t="str">
        <f>ROUND('Low Emissions Path'!$F$211,1)&amp;"°C ("&amp;ROUND((2*9/5),1)&amp;"°F)"</f>
        <v>2°C (3.6°F)</v>
      </c>
      <c r="O19" s="46" t="str">
        <f>ROUND('Low Emissions Path'!$G$211,0)&amp;" mm "</f>
        <v>623 mm </v>
      </c>
      <c r="P19" s="46" t="str">
        <f>"("&amp;(ROUND(('Low Emissions Path'!$G$211*0.00328084),1))&amp;"in)"</f>
        <v>(2in)</v>
      </c>
    </row>
    <row r="20" spans="10:16" ht="18.75">
      <c r="J20" s="46"/>
      <c r="O20" s="46"/>
      <c r="P20" s="51"/>
    </row>
    <row r="21" spans="10:12" ht="18.75">
      <c r="J21" s="46"/>
      <c r="K21" s="10"/>
      <c r="L21" s="51"/>
    </row>
    <row r="22" spans="10:15" ht="18.75">
      <c r="J22" s="46"/>
      <c r="O22" s="46"/>
    </row>
    <row r="25" spans="10:12" ht="12.75">
      <c r="J25" s="47"/>
      <c r="K25" s="10"/>
      <c r="L25" s="51"/>
    </row>
    <row r="36" spans="2:14" ht="12.75">
      <c r="B36" s="104" t="s">
        <v>423</v>
      </c>
      <c r="C36" s="104"/>
      <c r="D36" s="104"/>
      <c r="E36" s="104"/>
      <c r="F36" s="104"/>
      <c r="G36" s="104"/>
      <c r="H36" s="104"/>
      <c r="I36" s="104"/>
      <c r="J36" s="104"/>
      <c r="K36" s="104"/>
      <c r="L36" s="103"/>
      <c r="M36" s="103"/>
      <c r="N36" s="10"/>
    </row>
  </sheetData>
  <mergeCells count="4">
    <mergeCell ref="O7:Q7"/>
    <mergeCell ref="J6:M6"/>
    <mergeCell ref="B36:M36"/>
    <mergeCell ref="J7:M7"/>
  </mergeCells>
  <printOptions/>
  <pageMargins left="0.75" right="0.75" top="1" bottom="1" header="0.5" footer="0.5"/>
  <pageSetup fitToHeight="1" fitToWidth="1" orientation="landscape" scale="79"/>
  <drawing r:id="rId1"/>
</worksheet>
</file>

<file path=xl/worksheets/sheet6.xml><?xml version="1.0" encoding="utf-8"?>
<worksheet xmlns="http://schemas.openxmlformats.org/spreadsheetml/2006/main" xmlns:r="http://schemas.openxmlformats.org/officeDocument/2006/relationships">
  <dimension ref="A2:BA8"/>
  <sheetViews>
    <sheetView workbookViewId="0" topLeftCell="A1">
      <selection activeCell="A1" sqref="A1"/>
    </sheetView>
  </sheetViews>
  <sheetFormatPr defaultColWidth="11.57421875" defaultRowHeight="12.75"/>
  <cols>
    <col min="1" max="1" width="41.7109375" style="0" customWidth="1"/>
    <col min="2" max="16" width="7.140625" style="0" customWidth="1"/>
    <col min="17" max="17" width="7.421875" style="0" customWidth="1"/>
    <col min="18" max="45" width="7.140625" style="0" customWidth="1"/>
    <col min="46" max="49" width="7.421875" style="0" customWidth="1"/>
    <col min="50" max="51" width="7.140625" style="0" customWidth="1"/>
    <col min="52" max="53" width="7.421875" style="0" customWidth="1"/>
  </cols>
  <sheetData>
    <row r="2" spans="2:53" ht="12">
      <c r="B2" s="37" t="s">
        <v>354</v>
      </c>
      <c r="C2" s="38"/>
      <c r="D2" s="38"/>
      <c r="E2" s="39"/>
      <c r="F2" s="37" t="s">
        <v>273</v>
      </c>
      <c r="G2" s="38"/>
      <c r="H2" s="38"/>
      <c r="I2" s="39"/>
      <c r="J2" s="37" t="s">
        <v>272</v>
      </c>
      <c r="K2" s="38"/>
      <c r="L2" s="38"/>
      <c r="M2" s="39"/>
      <c r="N2" s="37" t="s">
        <v>353</v>
      </c>
      <c r="O2" s="38"/>
      <c r="P2" s="38"/>
      <c r="Q2" s="39"/>
      <c r="R2" s="37" t="s">
        <v>357</v>
      </c>
      <c r="S2" s="38"/>
      <c r="T2" s="38"/>
      <c r="U2" s="38"/>
      <c r="V2" s="37" t="s">
        <v>337</v>
      </c>
      <c r="W2" s="38"/>
      <c r="X2" s="38"/>
      <c r="Y2" s="38"/>
      <c r="Z2" s="37" t="s">
        <v>338</v>
      </c>
      <c r="AA2" s="38"/>
      <c r="AB2" s="38"/>
      <c r="AC2" s="38"/>
      <c r="AD2" s="37" t="s">
        <v>357</v>
      </c>
      <c r="AE2" s="38"/>
      <c r="AF2" s="38"/>
      <c r="AG2" s="38"/>
      <c r="AH2" s="37" t="s">
        <v>337</v>
      </c>
      <c r="AI2" s="38"/>
      <c r="AJ2" s="38"/>
      <c r="AK2" s="38"/>
      <c r="AL2" s="37" t="s">
        <v>338</v>
      </c>
      <c r="AM2" s="38"/>
      <c r="AN2" s="38"/>
      <c r="AO2" s="38"/>
      <c r="AP2" s="37" t="s">
        <v>351</v>
      </c>
      <c r="AQ2" s="38"/>
      <c r="AR2" s="38"/>
      <c r="AS2" s="39"/>
      <c r="AT2" s="84" t="s">
        <v>356</v>
      </c>
      <c r="AU2" s="38"/>
      <c r="AV2" s="38"/>
      <c r="AW2" s="39"/>
      <c r="AX2" s="85" t="s">
        <v>348</v>
      </c>
      <c r="AY2" s="38"/>
      <c r="AZ2" s="38"/>
      <c r="BA2" s="39"/>
    </row>
    <row r="3" spans="2:53" ht="12">
      <c r="B3" s="40" t="s">
        <v>280</v>
      </c>
      <c r="C3" s="6"/>
      <c r="D3" s="6"/>
      <c r="E3" s="41"/>
      <c r="F3" s="40" t="s">
        <v>335</v>
      </c>
      <c r="G3" s="6"/>
      <c r="H3" s="6"/>
      <c r="I3" s="41"/>
      <c r="J3" s="40" t="s">
        <v>349</v>
      </c>
      <c r="K3" s="6"/>
      <c r="L3" s="6"/>
      <c r="M3" s="41"/>
      <c r="N3" s="40" t="s">
        <v>349</v>
      </c>
      <c r="O3" s="6"/>
      <c r="P3" s="6"/>
      <c r="Q3" s="41"/>
      <c r="R3" s="40" t="s">
        <v>350</v>
      </c>
      <c r="S3" s="6"/>
      <c r="T3" s="6"/>
      <c r="U3" s="6"/>
      <c r="V3" s="40" t="s">
        <v>350</v>
      </c>
      <c r="W3" s="6"/>
      <c r="X3" s="6"/>
      <c r="Y3" s="6"/>
      <c r="Z3" s="40" t="s">
        <v>350</v>
      </c>
      <c r="AA3" s="6"/>
      <c r="AB3" s="6"/>
      <c r="AC3" s="6"/>
      <c r="AD3" s="40" t="s">
        <v>336</v>
      </c>
      <c r="AE3" s="6"/>
      <c r="AF3" s="6"/>
      <c r="AG3" s="6"/>
      <c r="AH3" s="40" t="s">
        <v>336</v>
      </c>
      <c r="AI3" s="6"/>
      <c r="AJ3" s="6"/>
      <c r="AK3" s="6"/>
      <c r="AL3" s="40" t="s">
        <v>336</v>
      </c>
      <c r="AM3" s="6"/>
      <c r="AN3" s="6"/>
      <c r="AO3" s="6"/>
      <c r="AP3" s="40" t="s">
        <v>352</v>
      </c>
      <c r="AQ3" s="6"/>
      <c r="AR3" s="6"/>
      <c r="AS3" s="41"/>
      <c r="AT3" s="40" t="s">
        <v>355</v>
      </c>
      <c r="AU3" s="6"/>
      <c r="AV3" s="6"/>
      <c r="AW3" s="41"/>
      <c r="AX3" s="40" t="s">
        <v>355</v>
      </c>
      <c r="AY3" s="6"/>
      <c r="AZ3" s="6"/>
      <c r="BA3" s="41"/>
    </row>
    <row r="4" spans="2:53" ht="12">
      <c r="B4" s="42">
        <v>2009</v>
      </c>
      <c r="C4" s="43">
        <v>2020</v>
      </c>
      <c r="D4" s="43">
        <v>2050</v>
      </c>
      <c r="E4" s="44">
        <v>2100</v>
      </c>
      <c r="F4" s="42">
        <v>2009</v>
      </c>
      <c r="G4" s="43">
        <v>2020</v>
      </c>
      <c r="H4" s="43">
        <v>2050</v>
      </c>
      <c r="I4" s="44">
        <v>2100</v>
      </c>
      <c r="J4" s="42">
        <v>2009</v>
      </c>
      <c r="K4" s="43">
        <v>2020</v>
      </c>
      <c r="L4" s="43">
        <v>2050</v>
      </c>
      <c r="M4" s="44">
        <v>2100</v>
      </c>
      <c r="N4" s="42">
        <v>2009</v>
      </c>
      <c r="O4" s="43">
        <v>2020</v>
      </c>
      <c r="P4" s="43">
        <v>2050</v>
      </c>
      <c r="Q4" s="44">
        <v>2100</v>
      </c>
      <c r="R4" s="42">
        <v>2009</v>
      </c>
      <c r="S4" s="43">
        <v>2020</v>
      </c>
      <c r="T4" s="43">
        <v>2050</v>
      </c>
      <c r="U4" s="43">
        <v>2100</v>
      </c>
      <c r="V4" s="42">
        <v>2009</v>
      </c>
      <c r="W4" s="43">
        <v>2020</v>
      </c>
      <c r="X4" s="43">
        <v>2050</v>
      </c>
      <c r="Y4" s="43">
        <v>2100</v>
      </c>
      <c r="Z4" s="42">
        <v>2009</v>
      </c>
      <c r="AA4" s="43">
        <v>2020</v>
      </c>
      <c r="AB4" s="43">
        <v>2050</v>
      </c>
      <c r="AC4" s="43">
        <v>2100</v>
      </c>
      <c r="AD4" s="40">
        <v>2009</v>
      </c>
      <c r="AE4" s="6">
        <v>2020</v>
      </c>
      <c r="AF4" s="6">
        <v>2050</v>
      </c>
      <c r="AG4" s="6">
        <v>2100</v>
      </c>
      <c r="AH4" s="40">
        <v>2009</v>
      </c>
      <c r="AI4" s="6">
        <v>2020</v>
      </c>
      <c r="AJ4" s="6">
        <v>2050</v>
      </c>
      <c r="AK4" s="6">
        <v>2100</v>
      </c>
      <c r="AL4" s="40">
        <v>2009</v>
      </c>
      <c r="AM4" s="6">
        <v>2020</v>
      </c>
      <c r="AN4" s="6">
        <v>2050</v>
      </c>
      <c r="AO4" s="6">
        <v>2100</v>
      </c>
      <c r="AP4" s="42">
        <v>2009</v>
      </c>
      <c r="AQ4" s="43">
        <v>2020</v>
      </c>
      <c r="AR4" s="43">
        <v>2050</v>
      </c>
      <c r="AS4" s="44">
        <v>2100</v>
      </c>
      <c r="AT4" s="42">
        <v>2009</v>
      </c>
      <c r="AU4" s="43">
        <v>2020</v>
      </c>
      <c r="AV4" s="43">
        <v>2050</v>
      </c>
      <c r="AW4" s="44">
        <v>2100</v>
      </c>
      <c r="AX4" s="42">
        <v>2009</v>
      </c>
      <c r="AY4" s="43">
        <v>2020</v>
      </c>
      <c r="AZ4" s="43">
        <v>2050</v>
      </c>
      <c r="BA4" s="44">
        <v>2100</v>
      </c>
    </row>
    <row r="5" spans="1:53" ht="12">
      <c r="A5" t="s">
        <v>332</v>
      </c>
      <c r="B5" s="45">
        <f>BAU!$B$120</f>
        <v>35.79780578613281</v>
      </c>
      <c r="C5" s="52">
        <f>BAU!$B$131</f>
        <v>45.88389587402344</v>
      </c>
      <c r="D5" s="52">
        <f>BAU!$B$161</f>
        <v>89.91007232666016</v>
      </c>
      <c r="E5" s="53">
        <f>BAU!$B$211</f>
        <v>116.98629760742188</v>
      </c>
      <c r="F5" s="45">
        <f>BAU!$C$120</f>
        <v>49.2801628112793</v>
      </c>
      <c r="G5" s="52">
        <f>BAU!$C$131</f>
        <v>61.8704948425293</v>
      </c>
      <c r="H5" s="52">
        <f>BAU!$C$161</f>
        <v>115.57586669921875</v>
      </c>
      <c r="I5" s="53">
        <f>BAU!$C$211</f>
        <v>146.5158233642578</v>
      </c>
      <c r="J5" s="45">
        <f>BAU!$D$120</f>
        <v>389.4185485839844</v>
      </c>
      <c r="K5" s="52">
        <f>BAU!$D$131</f>
        <v>417.4732666015625</v>
      </c>
      <c r="L5" s="52">
        <f>BAU!$D$161</f>
        <v>558.1898193359375</v>
      </c>
      <c r="M5" s="53">
        <f>BAU!$D$211</f>
        <v>965.4176025390625</v>
      </c>
      <c r="N5" s="45">
        <f>BAU!$E$120</f>
        <v>397.916259765625</v>
      </c>
      <c r="O5" s="52">
        <f>BAU!$E$131</f>
        <v>438.1694030761719</v>
      </c>
      <c r="P5" s="52">
        <f>BAU!$E$161</f>
        <v>682.2626953125</v>
      </c>
      <c r="Q5" s="53">
        <f>BAU!$E$211</f>
        <v>1409.9791259765625</v>
      </c>
      <c r="R5" s="45">
        <f>BAU!$F$120</f>
        <v>0.9744051098823547</v>
      </c>
      <c r="S5" s="52">
        <f>BAU!$F$131</f>
        <v>1.2193315029144287</v>
      </c>
      <c r="T5" s="52">
        <f>BAU!$F$161</f>
        <v>2.3837358951568604</v>
      </c>
      <c r="U5" s="53">
        <f>BAU!$F$211</f>
        <v>4.810169219970703</v>
      </c>
      <c r="V5" s="83" t="s">
        <v>358</v>
      </c>
      <c r="W5" s="52">
        <f>BAU!$F$131*0.6</f>
        <v>0.7315989017486572</v>
      </c>
      <c r="X5" s="52">
        <f>BAU!$F$161*0.6</f>
        <v>1.4302415370941162</v>
      </c>
      <c r="Y5" s="53">
        <f>BAU!$F$211*0.6</f>
        <v>2.8861015319824217</v>
      </c>
      <c r="Z5" s="83" t="s">
        <v>358</v>
      </c>
      <c r="AA5" s="52">
        <f>BAU!$F$131*1.6</f>
        <v>1.950930404663086</v>
      </c>
      <c r="AB5" s="52">
        <f>BAU!$F$161*1.6</f>
        <v>3.8139774322509767</v>
      </c>
      <c r="AC5" s="52">
        <f>BAU!$F$211*1.6</f>
        <v>7.696270751953126</v>
      </c>
      <c r="AD5" s="86">
        <f>(9/5)*R5</f>
        <v>1.7539291977882385</v>
      </c>
      <c r="AE5" s="87">
        <f aca="true" t="shared" si="0" ref="AE5:AG8">(9/5)*S5</f>
        <v>2.1947967052459716</v>
      </c>
      <c r="AF5" s="87">
        <f t="shared" si="0"/>
        <v>4.290724611282349</v>
      </c>
      <c r="AG5" s="87">
        <f t="shared" si="0"/>
        <v>8.658304595947266</v>
      </c>
      <c r="AH5" s="89" t="s">
        <v>358</v>
      </c>
      <c r="AI5" s="87">
        <f aca="true" t="shared" si="1" ref="AI5:AK8">(9/5)*W5</f>
        <v>1.316878023147583</v>
      </c>
      <c r="AJ5" s="87">
        <f t="shared" si="1"/>
        <v>2.574434766769409</v>
      </c>
      <c r="AK5" s="87">
        <f t="shared" si="1"/>
        <v>5.19498275756836</v>
      </c>
      <c r="AL5" s="89" t="s">
        <v>358</v>
      </c>
      <c r="AM5" s="87">
        <f aca="true" t="shared" si="2" ref="AM5:AO8">(9/5)*AA5</f>
        <v>3.511674728393555</v>
      </c>
      <c r="AN5" s="87">
        <f t="shared" si="2"/>
        <v>6.865159378051758</v>
      </c>
      <c r="AO5" s="88">
        <f t="shared" si="2"/>
        <v>13.853287353515627</v>
      </c>
      <c r="AP5" s="52">
        <f>BAU!$G$120</f>
        <v>37.0820426940918</v>
      </c>
      <c r="AQ5" s="52">
        <f>BAU!$G$131</f>
        <v>89.88927459716797</v>
      </c>
      <c r="AR5" s="52">
        <f>BAU!$G$161</f>
        <v>298.8503112792969</v>
      </c>
      <c r="AS5" s="53">
        <f>BAU!$G$211</f>
        <v>981.9723510742188</v>
      </c>
      <c r="AT5" s="45">
        <f>BAU!$H$120</f>
        <v>1232.1805419921875</v>
      </c>
      <c r="AU5" s="52">
        <f>BAU!$H$131</f>
        <v>1626.10107421875</v>
      </c>
      <c r="AV5" s="52">
        <f>BAU!$H$161</f>
        <v>3469.35986328125</v>
      </c>
      <c r="AW5" s="53">
        <f>BAU!$H$211</f>
        <v>8513.67578125</v>
      </c>
      <c r="AX5" s="45">
        <f>BAU!$J$120</f>
        <v>0</v>
      </c>
      <c r="AY5" s="52">
        <f>BAU!$J$131</f>
        <v>0</v>
      </c>
      <c r="AZ5" s="52">
        <f>BAU!$J$161</f>
        <v>0</v>
      </c>
      <c r="BA5" s="53">
        <f>BAU!$J$211</f>
        <v>0</v>
      </c>
    </row>
    <row r="6" spans="1:53" ht="12">
      <c r="A6" t="s">
        <v>503</v>
      </c>
      <c r="B6" s="45">
        <f>'Confirmed Proposals'!$B$120</f>
        <v>35.79780578613281</v>
      </c>
      <c r="C6" s="52">
        <f>'Confirmed Proposals'!$B$131</f>
        <v>40.229671478271484</v>
      </c>
      <c r="D6" s="52">
        <f>'Confirmed Proposals'!$B$161</f>
        <v>65.46764373779297</v>
      </c>
      <c r="E6" s="53">
        <f>'Confirmed Proposals'!$B$211</f>
        <v>81.29522705078125</v>
      </c>
      <c r="F6" s="45">
        <f>'Confirmed Proposals'!$C$120</f>
        <v>49.2801628112793</v>
      </c>
      <c r="G6" s="52">
        <f>'Confirmed Proposals'!$C$131</f>
        <v>54.388824462890625</v>
      </c>
      <c r="H6" s="52">
        <f>'Confirmed Proposals'!$C$161</f>
        <v>83.21885681152344</v>
      </c>
      <c r="I6" s="53">
        <f>'Confirmed Proposals'!$C$211</f>
        <v>100.80790710449219</v>
      </c>
      <c r="J6" s="45">
        <f>'Confirmed Proposals'!$D$120</f>
        <v>389.4185485839844</v>
      </c>
      <c r="K6" s="52">
        <f>'Confirmed Proposals'!$D$131</f>
        <v>414.3414611816406</v>
      </c>
      <c r="L6" s="52">
        <f>'Confirmed Proposals'!$D$161</f>
        <v>517.1553344726562</v>
      </c>
      <c r="M6" s="53">
        <f>'Confirmed Proposals'!$D$211</f>
        <v>779.8037719726562</v>
      </c>
      <c r="N6" s="45">
        <f>'Confirmed Proposals'!$E$120</f>
        <v>397.916259765625</v>
      </c>
      <c r="O6" s="52">
        <f>'Confirmed Proposals'!$E$131</f>
        <v>432.5172119140625</v>
      </c>
      <c r="P6" s="52">
        <f>'Confirmed Proposals'!$E$161</f>
        <v>601.4074096679688</v>
      </c>
      <c r="Q6" s="53">
        <f>'Confirmed Proposals'!$E$211</f>
        <v>1029.4986572265625</v>
      </c>
      <c r="R6" s="45">
        <f>'Confirmed Proposals'!$F$120</f>
        <v>0.9744051098823547</v>
      </c>
      <c r="S6" s="52">
        <f>'Confirmed Proposals'!$F$131</f>
        <v>1.2055011987686157</v>
      </c>
      <c r="T6" s="52">
        <f>'Confirmed Proposals'!$F$161</f>
        <v>2.1022887229919434</v>
      </c>
      <c r="U6" s="53">
        <f>'Confirmed Proposals'!$F$211</f>
        <v>3.911731243133545</v>
      </c>
      <c r="V6" s="83" t="s">
        <v>358</v>
      </c>
      <c r="W6" s="52">
        <f>'Confirmed Proposals'!$F$131*0.6</f>
        <v>0.7233007192611695</v>
      </c>
      <c r="X6" s="52">
        <f>'Confirmed Proposals'!$F$161*0.6</f>
        <v>1.261373233795166</v>
      </c>
      <c r="Y6" s="53">
        <f>'Confirmed Proposals'!$F$211*0.6</f>
        <v>2.347038745880127</v>
      </c>
      <c r="Z6" s="83" t="s">
        <v>358</v>
      </c>
      <c r="AA6" s="52">
        <f>'Confirmed Proposals'!$F$131*1.6</f>
        <v>1.9288019180297853</v>
      </c>
      <c r="AB6" s="52">
        <f>'Confirmed Proposals'!$F$161*1.6</f>
        <v>3.3636619567871096</v>
      </c>
      <c r="AC6" s="52">
        <f>'Confirmed Proposals'!$F$211*1.6</f>
        <v>6.258769989013672</v>
      </c>
      <c r="AD6" s="45">
        <f>(9/5)*R6</f>
        <v>1.7539291977882385</v>
      </c>
      <c r="AE6" s="52">
        <f t="shared" si="0"/>
        <v>2.1699021577835085</v>
      </c>
      <c r="AF6" s="52">
        <f t="shared" si="0"/>
        <v>3.784119701385498</v>
      </c>
      <c r="AG6" s="52">
        <f t="shared" si="0"/>
        <v>7.041116237640381</v>
      </c>
      <c r="AH6" s="83" t="s">
        <v>358</v>
      </c>
      <c r="AI6" s="52">
        <f t="shared" si="1"/>
        <v>1.301941294670105</v>
      </c>
      <c r="AJ6" s="52">
        <f t="shared" si="1"/>
        <v>2.2704718208312986</v>
      </c>
      <c r="AK6" s="52">
        <f t="shared" si="1"/>
        <v>4.224669742584228</v>
      </c>
      <c r="AL6" s="83" t="s">
        <v>358</v>
      </c>
      <c r="AM6" s="52">
        <f t="shared" si="2"/>
        <v>3.4718434524536135</v>
      </c>
      <c r="AN6" s="52">
        <f t="shared" si="2"/>
        <v>6.054591522216797</v>
      </c>
      <c r="AO6" s="53">
        <f t="shared" si="2"/>
        <v>11.26578598022461</v>
      </c>
      <c r="AP6" s="52">
        <f>'Confirmed Proposals'!$G$120</f>
        <v>37.0820426940918</v>
      </c>
      <c r="AQ6" s="52">
        <f>'Confirmed Proposals'!$G$131</f>
        <v>89.76505279541016</v>
      </c>
      <c r="AR6" s="52">
        <f>'Confirmed Proposals'!$G$161</f>
        <v>286.3924560546875</v>
      </c>
      <c r="AS6" s="53">
        <f>'Confirmed Proposals'!$G$211</f>
        <v>865.7357788085938</v>
      </c>
      <c r="AT6" s="45">
        <f>'Confirmed Proposals'!$H$120</f>
        <v>1232.1805419921875</v>
      </c>
      <c r="AU6" s="52">
        <f>'Confirmed Proposals'!$H$131</f>
        <v>1600.4327392578125</v>
      </c>
      <c r="AV6" s="52">
        <f>'Confirmed Proposals'!$H$161</f>
        <v>3045.20849609375</v>
      </c>
      <c r="AW6" s="53">
        <f>'Confirmed Proposals'!$H$211</f>
        <v>6552.43408203125</v>
      </c>
      <c r="AX6" s="45">
        <f>'Confirmed Proposals'!$J$120</f>
        <v>0</v>
      </c>
      <c r="AY6" s="52">
        <f>'Confirmed Proposals'!$J$131</f>
        <v>25.6683349609375</v>
      </c>
      <c r="AZ6" s="52">
        <f>'Confirmed Proposals'!$J$161</f>
        <v>424.1513671875</v>
      </c>
      <c r="BA6" s="53">
        <f>'Confirmed Proposals'!$J$211</f>
        <v>1961.24169921875</v>
      </c>
    </row>
    <row r="7" spans="1:53" ht="12">
      <c r="A7" t="s">
        <v>504</v>
      </c>
      <c r="B7" s="45">
        <f>'Potential Proposals'!$B$120</f>
        <v>35.79780578613281</v>
      </c>
      <c r="C7" s="52">
        <f>'Potential Proposals'!$B$131</f>
        <v>36.87058639526367</v>
      </c>
      <c r="D7" s="52">
        <f>'Potential Proposals'!$B$161</f>
        <v>35.48881149291992</v>
      </c>
      <c r="E7" s="53">
        <f>'Potential Proposals'!$B$211</f>
        <v>41.51372146606445</v>
      </c>
      <c r="F7" s="45">
        <f>'Potential Proposals'!$C$120</f>
        <v>49.2801628112793</v>
      </c>
      <c r="G7" s="52">
        <f>'Potential Proposals'!$C$131</f>
        <v>49.975929260253906</v>
      </c>
      <c r="H7" s="52">
        <f>'Potential Proposals'!$C$161</f>
        <v>47.68735122680664</v>
      </c>
      <c r="I7" s="53">
        <f>'Potential Proposals'!$C$211</f>
        <v>54.66986083984375</v>
      </c>
      <c r="J7" s="45">
        <f>'Potential Proposals'!$D$120</f>
        <v>389.4185485839844</v>
      </c>
      <c r="K7" s="52">
        <f>'Potential Proposals'!$D$131</f>
        <v>412.4368591308594</v>
      </c>
      <c r="L7" s="52">
        <f>'Potential Proposals'!$D$161</f>
        <v>474.755126953125</v>
      </c>
      <c r="M7" s="53">
        <f>'Potential Proposals'!$D$211</f>
        <v>586.8630981445312</v>
      </c>
      <c r="N7" s="45">
        <f>'Potential Proposals'!$E$120</f>
        <v>397.916259765625</v>
      </c>
      <c r="O7" s="52">
        <f>'Potential Proposals'!$E$131</f>
        <v>429.2066955566406</v>
      </c>
      <c r="P7" s="52">
        <f>'Potential Proposals'!$E$161</f>
        <v>532.837890625</v>
      </c>
      <c r="Q7" s="53">
        <f>'Potential Proposals'!$E$211</f>
        <v>723.2786254882812</v>
      </c>
      <c r="R7" s="45">
        <f>'Potential Proposals'!$F$120</f>
        <v>0.9744051098823547</v>
      </c>
      <c r="S7" s="52">
        <f>'Potential Proposals'!$F$131</f>
        <v>1.1973315477371216</v>
      </c>
      <c r="T7" s="52">
        <f>'Potential Proposals'!$F$161</f>
        <v>1.8530739545822144</v>
      </c>
      <c r="U7" s="53">
        <f>'Potential Proposals'!$F$211</f>
        <v>2.9172098636627197</v>
      </c>
      <c r="V7" s="83" t="s">
        <v>358</v>
      </c>
      <c r="W7" s="52">
        <f>'Potential Proposals'!$F$131*0.6</f>
        <v>0.718398928642273</v>
      </c>
      <c r="X7" s="52">
        <f>'Potential Proposals'!$F$161*0.6</f>
        <v>1.1118443727493286</v>
      </c>
      <c r="Y7" s="53">
        <f>'Potential Proposals'!$F$211*0.6</f>
        <v>1.7503259181976318</v>
      </c>
      <c r="Z7" s="83" t="s">
        <v>358</v>
      </c>
      <c r="AA7" s="52">
        <f>'Potential Proposals'!$F$131*1.6</f>
        <v>1.9157304763793945</v>
      </c>
      <c r="AB7" s="52">
        <f>'Potential Proposals'!$F$161*1.6</f>
        <v>2.964918327331543</v>
      </c>
      <c r="AC7" s="52">
        <f>'Potential Proposals'!$F$211*1.6</f>
        <v>4.667535781860352</v>
      </c>
      <c r="AD7" s="45">
        <f>(9/5)*R7</f>
        <v>1.7539291977882385</v>
      </c>
      <c r="AE7" s="52">
        <f t="shared" si="0"/>
        <v>2.155196785926819</v>
      </c>
      <c r="AF7" s="52">
        <f t="shared" si="0"/>
        <v>3.335533118247986</v>
      </c>
      <c r="AG7" s="52">
        <f t="shared" si="0"/>
        <v>5.2509777545928955</v>
      </c>
      <c r="AH7" s="83" t="s">
        <v>358</v>
      </c>
      <c r="AI7" s="52">
        <f t="shared" si="1"/>
        <v>1.2931180715560913</v>
      </c>
      <c r="AJ7" s="52">
        <f t="shared" si="1"/>
        <v>2.0013198709487914</v>
      </c>
      <c r="AK7" s="52">
        <f t="shared" si="1"/>
        <v>3.1505866527557376</v>
      </c>
      <c r="AL7" s="83" t="s">
        <v>358</v>
      </c>
      <c r="AM7" s="52">
        <f t="shared" si="2"/>
        <v>3.4483148574829103</v>
      </c>
      <c r="AN7" s="52">
        <f t="shared" si="2"/>
        <v>5.336852989196778</v>
      </c>
      <c r="AO7" s="53">
        <f t="shared" si="2"/>
        <v>8.401564407348634</v>
      </c>
      <c r="AP7" s="52">
        <f>'Potential Proposals'!$G$120</f>
        <v>37.0820426940918</v>
      </c>
      <c r="AQ7" s="52">
        <f>'Potential Proposals'!$G$131</f>
        <v>89.692138671875</v>
      </c>
      <c r="AR7" s="52">
        <f>'Potential Proposals'!$G$161</f>
        <v>277.1405944824219</v>
      </c>
      <c r="AS7" s="53">
        <f>'Potential Proposals'!$G$211</f>
        <v>747.4046020507812</v>
      </c>
      <c r="AT7" s="45">
        <f>'Potential Proposals'!$H$120</f>
        <v>1232.1805419921875</v>
      </c>
      <c r="AU7" s="52">
        <f>'Potential Proposals'!$H$131</f>
        <v>1584.0108642578125</v>
      </c>
      <c r="AV7" s="52">
        <f>'Potential Proposals'!$H$161</f>
        <v>2607.896240234375</v>
      </c>
      <c r="AW7" s="53">
        <f>'Potential Proposals'!$H$211</f>
        <v>4340.11572265625</v>
      </c>
      <c r="AX7" s="45">
        <f>'Potential Proposals'!$J$120</f>
        <v>0</v>
      </c>
      <c r="AY7" s="52">
        <f>'Potential Proposals'!$J$131</f>
        <v>42.0902099609375</v>
      </c>
      <c r="AZ7" s="52">
        <f>'Potential Proposals'!$J$161</f>
        <v>861.463623046875</v>
      </c>
      <c r="BA7" s="53">
        <f>'Potential Proposals'!$J$211</f>
        <v>4173.56005859375</v>
      </c>
    </row>
    <row r="8" spans="1:53" ht="12">
      <c r="A8" t="s">
        <v>325</v>
      </c>
      <c r="B8" s="171">
        <f>'Low Emissions Path'!$B$120</f>
        <v>35.79780578613281</v>
      </c>
      <c r="C8" s="172">
        <f>'Low Emissions Path'!$B$131</f>
        <v>35.50767517089844</v>
      </c>
      <c r="D8" s="172">
        <f>'Low Emissions Path'!$B$161</f>
        <v>16.15045166015625</v>
      </c>
      <c r="E8" s="173">
        <f>'Low Emissions Path'!$B$211</f>
        <v>17.07103157043457</v>
      </c>
      <c r="F8" s="171">
        <f>'Low Emissions Path'!$C$120</f>
        <v>49.2801628112793</v>
      </c>
      <c r="G8" s="172">
        <f>'Low Emissions Path'!$C$131</f>
        <v>47.715572357177734</v>
      </c>
      <c r="H8" s="172">
        <f>'Low Emissions Path'!$C$161</f>
        <v>20.209238052368164</v>
      </c>
      <c r="I8" s="173">
        <f>'Low Emissions Path'!$C$211</f>
        <v>20.809720993041992</v>
      </c>
      <c r="J8" s="171">
        <f>'Low Emissions Path'!$D$120</f>
        <v>389.4185485839844</v>
      </c>
      <c r="K8" s="172">
        <f>'Low Emissions Path'!$D$131</f>
        <v>412.8690490722656</v>
      </c>
      <c r="L8" s="172">
        <f>'Low Emissions Path'!$D$161</f>
        <v>438.0721130371094</v>
      </c>
      <c r="M8" s="173">
        <f>'Low Emissions Path'!$D$211</f>
        <v>469.7463684082031</v>
      </c>
      <c r="N8" s="171">
        <f>'Low Emissions Path'!$E$120</f>
        <v>397.916259765625</v>
      </c>
      <c r="O8" s="172">
        <f>'Low Emissions Path'!$E$131</f>
        <v>429.30902099609375</v>
      </c>
      <c r="P8" s="172">
        <f>'Low Emissions Path'!$E$161</f>
        <v>460.9878234863281</v>
      </c>
      <c r="Q8" s="173">
        <f>'Low Emissions Path'!$E$211</f>
        <v>518.4790649414062</v>
      </c>
      <c r="R8" s="171">
        <f>'Low Emissions Path'!$F$120</f>
        <v>0.9744051098823547</v>
      </c>
      <c r="S8" s="172">
        <f>'Low Emissions Path'!$F$131</f>
        <v>1.2014414072036743</v>
      </c>
      <c r="T8" s="172">
        <f>'Low Emissions Path'!$F$161</f>
        <v>1.526301383972168</v>
      </c>
      <c r="U8" s="173">
        <f>'Low Emissions Path'!$F$211</f>
        <v>1.9686534404754639</v>
      </c>
      <c r="V8" s="174" t="s">
        <v>359</v>
      </c>
      <c r="W8" s="172">
        <f>'Low Emissions Path'!$F$131*0.6</f>
        <v>0.7208648443222045</v>
      </c>
      <c r="X8" s="172">
        <f>'Low Emissions Path'!$F$161*0.6</f>
        <v>0.9157808303833007</v>
      </c>
      <c r="Y8" s="173">
        <f>'Low Emissions Path'!$F$211*0.6</f>
        <v>1.1811920642852782</v>
      </c>
      <c r="Z8" s="174" t="s">
        <v>359</v>
      </c>
      <c r="AA8" s="172">
        <f>'Low Emissions Path'!$F$131*1.6</f>
        <v>1.922306251525879</v>
      </c>
      <c r="AB8" s="172">
        <f>'Low Emissions Path'!$F$161*1.6</f>
        <v>2.442082214355469</v>
      </c>
      <c r="AC8" s="172">
        <f>'Low Emissions Path'!$F$211*1.6</f>
        <v>3.1498455047607425</v>
      </c>
      <c r="AD8" s="171">
        <f>(9/5)*R8</f>
        <v>1.7539291977882385</v>
      </c>
      <c r="AE8" s="172">
        <f t="shared" si="0"/>
        <v>2.162594532966614</v>
      </c>
      <c r="AF8" s="172">
        <f t="shared" si="0"/>
        <v>2.7473424911499023</v>
      </c>
      <c r="AG8" s="172">
        <f t="shared" si="0"/>
        <v>3.543576192855835</v>
      </c>
      <c r="AH8" s="174" t="s">
        <v>359</v>
      </c>
      <c r="AI8" s="172">
        <f t="shared" si="1"/>
        <v>1.2975567197799682</v>
      </c>
      <c r="AJ8" s="172">
        <f t="shared" si="1"/>
        <v>1.6484054946899414</v>
      </c>
      <c r="AK8" s="172">
        <f t="shared" si="1"/>
        <v>2.126145715713501</v>
      </c>
      <c r="AL8" s="174" t="s">
        <v>359</v>
      </c>
      <c r="AM8" s="172">
        <f t="shared" si="2"/>
        <v>3.4601512527465825</v>
      </c>
      <c r="AN8" s="172">
        <f t="shared" si="2"/>
        <v>4.3957479858398445</v>
      </c>
      <c r="AO8" s="173">
        <f t="shared" si="2"/>
        <v>5.669721908569337</v>
      </c>
      <c r="AP8" s="172">
        <f>'Low Emissions Path'!$G$120</f>
        <v>37.0820426940918</v>
      </c>
      <c r="AQ8" s="172">
        <f>'Low Emissions Path'!$G$131</f>
        <v>89.76752471923828</v>
      </c>
      <c r="AR8" s="172">
        <f>'Low Emissions Path'!$G$161</f>
        <v>264.9562072753906</v>
      </c>
      <c r="AS8" s="173">
        <f>'Low Emissions Path'!$G$211</f>
        <v>623.4633178710938</v>
      </c>
      <c r="AT8" s="171">
        <f>'Low Emissions Path'!$H$120</f>
        <v>1232.1805419921875</v>
      </c>
      <c r="AU8" s="172">
        <f>'Low Emissions Path'!$H$131</f>
        <v>1584.35693359375</v>
      </c>
      <c r="AV8" s="172">
        <f>'Low Emissions Path'!$H$161</f>
        <v>2157.366943359375</v>
      </c>
      <c r="AW8" s="173">
        <f>'Low Emissions Path'!$H$211</f>
        <v>2715.845458984375</v>
      </c>
      <c r="AX8" s="171">
        <f>'Low Emissions Path'!$J$120</f>
        <v>0</v>
      </c>
      <c r="AY8" s="172">
        <f>'Low Emissions Path'!$J$131</f>
        <v>41.744140625</v>
      </c>
      <c r="AZ8" s="172">
        <f>'Low Emissions Path'!$J$161</f>
        <v>1311.992919921875</v>
      </c>
      <c r="BA8" s="173">
        <f>'Low Emissions Path'!$J$211</f>
        <v>5797.830322265625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2:E53"/>
  <sheetViews>
    <sheetView showGridLines="0" workbookViewId="0" topLeftCell="A1">
      <selection activeCell="A1" sqref="A1"/>
    </sheetView>
  </sheetViews>
  <sheetFormatPr defaultColWidth="28.7109375" defaultRowHeight="12.75"/>
  <cols>
    <col min="1" max="1" width="0.9921875" style="91" customWidth="1"/>
    <col min="2" max="4" width="13.421875" style="91" customWidth="1"/>
    <col min="5" max="5" width="61.421875" style="91" customWidth="1"/>
    <col min="6" max="6" width="0.9921875" style="91" customWidth="1"/>
    <col min="7" max="16384" width="28.7109375" style="91" customWidth="1"/>
  </cols>
  <sheetData>
    <row r="1" ht="12.75" thickBot="1"/>
    <row r="2" spans="2:5" s="34" customFormat="1" ht="54" customHeight="1">
      <c r="B2" s="109" t="s">
        <v>8</v>
      </c>
      <c r="C2" s="110"/>
      <c r="D2" s="110"/>
      <c r="E2" s="111"/>
    </row>
    <row r="3" spans="2:5" ht="12">
      <c r="B3" s="116" t="s">
        <v>303</v>
      </c>
      <c r="C3" s="118" t="s">
        <v>274</v>
      </c>
      <c r="D3" s="119"/>
      <c r="E3" s="116" t="s">
        <v>275</v>
      </c>
    </row>
    <row r="4" spans="2:5" ht="12.75" thickBot="1">
      <c r="B4" s="117"/>
      <c r="C4" s="58">
        <v>2020</v>
      </c>
      <c r="D4" s="59">
        <v>2050</v>
      </c>
      <c r="E4" s="117"/>
    </row>
    <row r="5" spans="2:5" ht="12">
      <c r="B5" s="70" t="s">
        <v>101</v>
      </c>
      <c r="C5" s="62"/>
      <c r="D5" s="67"/>
      <c r="E5" s="121" t="s">
        <v>167</v>
      </c>
    </row>
    <row r="6" spans="2:5" ht="12">
      <c r="B6" s="60"/>
      <c r="C6" s="60" t="s">
        <v>177</v>
      </c>
      <c r="D6" s="66" t="s">
        <v>314</v>
      </c>
      <c r="E6" s="61" t="s">
        <v>259</v>
      </c>
    </row>
    <row r="7" spans="2:5" ht="12">
      <c r="B7" s="62" t="s">
        <v>295</v>
      </c>
      <c r="C7" s="71" t="s">
        <v>308</v>
      </c>
      <c r="D7" s="69"/>
      <c r="E7" s="63"/>
    </row>
    <row r="8" spans="2:5" ht="12">
      <c r="B8" s="60"/>
      <c r="C8" s="60" t="s">
        <v>165</v>
      </c>
      <c r="D8" s="66"/>
      <c r="E8" s="61"/>
    </row>
    <row r="9" spans="2:5" ht="12">
      <c r="B9" s="62" t="s">
        <v>315</v>
      </c>
      <c r="C9" s="72" t="s">
        <v>266</v>
      </c>
      <c r="D9" s="67"/>
      <c r="E9" s="63"/>
    </row>
    <row r="10" spans="2:5" ht="12">
      <c r="B10" s="60"/>
      <c r="C10" s="60" t="s">
        <v>102</v>
      </c>
      <c r="D10" s="66"/>
      <c r="E10" s="61" t="s">
        <v>166</v>
      </c>
    </row>
    <row r="11" spans="2:5" ht="12">
      <c r="B11" s="62" t="s">
        <v>103</v>
      </c>
      <c r="C11" s="72" t="s">
        <v>104</v>
      </c>
      <c r="D11" s="67"/>
      <c r="E11" s="73" t="s">
        <v>167</v>
      </c>
    </row>
    <row r="12" spans="2:5" ht="12">
      <c r="B12" s="60"/>
      <c r="C12" s="60" t="s">
        <v>316</v>
      </c>
      <c r="D12" s="66" t="s">
        <v>555</v>
      </c>
      <c r="E12" s="61"/>
    </row>
    <row r="13" spans="2:5" ht="12">
      <c r="B13" s="62" t="s">
        <v>293</v>
      </c>
      <c r="C13" s="62"/>
      <c r="D13" s="122" t="s">
        <v>561</v>
      </c>
      <c r="E13" s="63"/>
    </row>
    <row r="14" spans="2:5" ht="12">
      <c r="B14" s="123"/>
      <c r="C14" s="124" t="s">
        <v>105</v>
      </c>
      <c r="D14" s="125"/>
      <c r="E14" s="126" t="s">
        <v>380</v>
      </c>
    </row>
    <row r="15" spans="2:5" ht="36">
      <c r="B15" s="64" t="s">
        <v>299</v>
      </c>
      <c r="C15" s="127"/>
      <c r="D15" s="69"/>
      <c r="E15" s="74" t="s">
        <v>106</v>
      </c>
    </row>
    <row r="16" spans="2:5" ht="12">
      <c r="B16" s="70" t="s">
        <v>317</v>
      </c>
      <c r="C16" s="62"/>
      <c r="D16" s="67"/>
      <c r="E16" s="128" t="s">
        <v>129</v>
      </c>
    </row>
    <row r="17" spans="2:5" ht="12">
      <c r="B17" s="60"/>
      <c r="C17" s="60" t="s">
        <v>318</v>
      </c>
      <c r="D17" s="66" t="s">
        <v>319</v>
      </c>
      <c r="E17" s="61"/>
    </row>
    <row r="18" spans="2:5" ht="12">
      <c r="B18" s="64" t="s">
        <v>291</v>
      </c>
      <c r="C18" s="71" t="s">
        <v>551</v>
      </c>
      <c r="D18" s="68" t="s">
        <v>513</v>
      </c>
      <c r="E18" s="65"/>
    </row>
    <row r="19" spans="2:5" ht="12">
      <c r="B19" s="129" t="s">
        <v>282</v>
      </c>
      <c r="C19" s="130"/>
      <c r="D19" s="131" t="s">
        <v>319</v>
      </c>
      <c r="E19" s="132"/>
    </row>
    <row r="20" spans="2:5" ht="12">
      <c r="B20" s="133" t="s">
        <v>320</v>
      </c>
      <c r="C20" s="134" t="s">
        <v>107</v>
      </c>
      <c r="D20" s="135"/>
      <c r="E20" s="136"/>
    </row>
    <row r="21" spans="2:5" ht="12">
      <c r="B21" s="137" t="s">
        <v>322</v>
      </c>
      <c r="C21" s="138" t="s">
        <v>323</v>
      </c>
      <c r="D21" s="139" t="s">
        <v>319</v>
      </c>
      <c r="E21" s="140"/>
    </row>
    <row r="22" spans="2:5" ht="12">
      <c r="B22" s="60"/>
      <c r="C22" s="60" t="s">
        <v>309</v>
      </c>
      <c r="D22" s="66" t="s">
        <v>310</v>
      </c>
      <c r="E22" s="61"/>
    </row>
    <row r="23" spans="2:5" ht="12">
      <c r="B23" s="62" t="s">
        <v>324</v>
      </c>
      <c r="C23" s="62"/>
      <c r="D23" s="122" t="s">
        <v>542</v>
      </c>
      <c r="E23" s="63"/>
    </row>
    <row r="24" spans="2:5" ht="24">
      <c r="B24" s="60"/>
      <c r="C24" s="66" t="s">
        <v>108</v>
      </c>
      <c r="D24" s="141"/>
      <c r="E24" s="61" t="s">
        <v>546</v>
      </c>
    </row>
    <row r="25" spans="2:5" ht="12">
      <c r="B25" s="64" t="s">
        <v>300</v>
      </c>
      <c r="C25" s="69"/>
      <c r="D25" s="69"/>
      <c r="E25" s="74" t="s">
        <v>458</v>
      </c>
    </row>
    <row r="26" spans="2:5" ht="12">
      <c r="B26" s="62" t="s">
        <v>160</v>
      </c>
      <c r="C26" s="72" t="s">
        <v>109</v>
      </c>
      <c r="D26" s="122"/>
      <c r="E26" s="73" t="s">
        <v>110</v>
      </c>
    </row>
    <row r="27" spans="2:5" ht="12">
      <c r="B27" s="76" t="s">
        <v>294</v>
      </c>
      <c r="C27" s="79" t="s">
        <v>410</v>
      </c>
      <c r="D27" s="142" t="s">
        <v>459</v>
      </c>
      <c r="E27" s="78" t="s">
        <v>111</v>
      </c>
    </row>
    <row r="28" spans="2:5" ht="12">
      <c r="B28" s="70" t="s">
        <v>112</v>
      </c>
      <c r="C28" s="62"/>
      <c r="D28" s="122"/>
      <c r="E28" s="128" t="s">
        <v>113</v>
      </c>
    </row>
    <row r="29" spans="2:5" ht="12">
      <c r="B29" s="60"/>
      <c r="C29" s="60" t="s">
        <v>318</v>
      </c>
      <c r="D29" s="66"/>
      <c r="E29" s="61" t="s">
        <v>111</v>
      </c>
    </row>
    <row r="30" spans="2:5" ht="12">
      <c r="B30" s="64" t="s">
        <v>150</v>
      </c>
      <c r="C30" s="71" t="s">
        <v>551</v>
      </c>
      <c r="D30" s="69"/>
      <c r="E30" s="65"/>
    </row>
    <row r="31" spans="2:5" ht="12">
      <c r="B31" s="70" t="s">
        <v>151</v>
      </c>
      <c r="C31" s="62"/>
      <c r="D31" s="67"/>
      <c r="E31" s="128" t="s">
        <v>460</v>
      </c>
    </row>
    <row r="32" spans="2:5" ht="12">
      <c r="B32" s="76" t="s">
        <v>298</v>
      </c>
      <c r="C32" s="79" t="s">
        <v>265</v>
      </c>
      <c r="D32" s="142" t="s">
        <v>152</v>
      </c>
      <c r="E32" s="78" t="s">
        <v>153</v>
      </c>
    </row>
    <row r="33" spans="2:5" ht="12">
      <c r="B33" s="129" t="s">
        <v>154</v>
      </c>
      <c r="C33" s="130" t="s">
        <v>114</v>
      </c>
      <c r="D33" s="131" t="s">
        <v>115</v>
      </c>
      <c r="E33" s="132"/>
    </row>
    <row r="34" spans="2:5" ht="24">
      <c r="B34" s="137" t="s">
        <v>116</v>
      </c>
      <c r="C34" s="138"/>
      <c r="D34" s="139"/>
      <c r="E34" s="140" t="s">
        <v>117</v>
      </c>
    </row>
    <row r="35" spans="2:5" ht="12">
      <c r="B35" s="60"/>
      <c r="C35" s="60" t="s">
        <v>118</v>
      </c>
      <c r="D35" s="66" t="s">
        <v>310</v>
      </c>
      <c r="E35" s="61"/>
    </row>
    <row r="36" spans="2:5" ht="12">
      <c r="B36" s="62" t="s">
        <v>297</v>
      </c>
      <c r="C36" s="72" t="s">
        <v>318</v>
      </c>
      <c r="D36" s="67"/>
      <c r="E36" s="63"/>
    </row>
    <row r="37" spans="2:5" ht="12">
      <c r="B37" s="60"/>
      <c r="C37" s="60" t="s">
        <v>551</v>
      </c>
      <c r="D37" s="66"/>
      <c r="E37" s="143"/>
    </row>
    <row r="38" spans="2:5" ht="12">
      <c r="B38" s="64" t="s">
        <v>155</v>
      </c>
      <c r="C38" s="71" t="s">
        <v>321</v>
      </c>
      <c r="D38" s="69"/>
      <c r="E38" s="74" t="s">
        <v>421</v>
      </c>
    </row>
    <row r="39" spans="2:5" ht="12">
      <c r="B39" s="70" t="s">
        <v>346</v>
      </c>
      <c r="C39" s="62"/>
      <c r="D39" s="67"/>
      <c r="E39" s="121" t="s">
        <v>167</v>
      </c>
    </row>
    <row r="40" spans="2:5" ht="12">
      <c r="B40" s="60"/>
      <c r="C40" s="60" t="s">
        <v>119</v>
      </c>
      <c r="D40" s="66" t="s">
        <v>310</v>
      </c>
      <c r="E40" s="61"/>
    </row>
    <row r="41" spans="2:5" ht="12">
      <c r="B41" s="64" t="s">
        <v>292</v>
      </c>
      <c r="C41" s="71" t="s">
        <v>120</v>
      </c>
      <c r="D41" s="69"/>
      <c r="E41" s="65"/>
    </row>
    <row r="42" spans="2:5" ht="12">
      <c r="B42" s="70" t="s">
        <v>156</v>
      </c>
      <c r="C42" s="62" t="s">
        <v>157</v>
      </c>
      <c r="D42" s="67" t="s">
        <v>319</v>
      </c>
      <c r="E42" s="128"/>
    </row>
    <row r="43" spans="2:5" ht="12">
      <c r="B43" s="60"/>
      <c r="C43" s="60"/>
      <c r="D43" s="66"/>
      <c r="E43" s="61" t="s">
        <v>371</v>
      </c>
    </row>
    <row r="44" spans="2:5" ht="12">
      <c r="B44" s="64" t="s">
        <v>121</v>
      </c>
      <c r="C44" s="71" t="s">
        <v>122</v>
      </c>
      <c r="D44" s="144"/>
      <c r="E44" s="74" t="s">
        <v>123</v>
      </c>
    </row>
    <row r="45" spans="2:5" ht="12">
      <c r="B45" s="70" t="s">
        <v>296</v>
      </c>
      <c r="C45" s="145" t="s">
        <v>384</v>
      </c>
      <c r="D45" s="67"/>
      <c r="E45" s="128"/>
    </row>
    <row r="46" spans="2:5" ht="12">
      <c r="B46" s="76" t="s">
        <v>158</v>
      </c>
      <c r="C46" s="79" t="s">
        <v>318</v>
      </c>
      <c r="D46" s="77"/>
      <c r="E46" s="80" t="s">
        <v>421</v>
      </c>
    </row>
    <row r="47" spans="2:5" ht="12">
      <c r="B47" s="70" t="s">
        <v>159</v>
      </c>
      <c r="C47" s="72" t="s">
        <v>318</v>
      </c>
      <c r="D47" s="122" t="s">
        <v>400</v>
      </c>
      <c r="E47" s="128"/>
    </row>
    <row r="48" spans="2:5" ht="12">
      <c r="B48" s="60"/>
      <c r="C48" s="146" t="s">
        <v>287</v>
      </c>
      <c r="D48" s="141" t="s">
        <v>313</v>
      </c>
      <c r="E48" s="61"/>
    </row>
    <row r="49" spans="2:5" ht="12">
      <c r="B49" s="147" t="s">
        <v>124</v>
      </c>
      <c r="C49" s="147" t="s">
        <v>94</v>
      </c>
      <c r="D49" s="148"/>
      <c r="E49" s="149"/>
    </row>
    <row r="50" spans="2:5" ht="12">
      <c r="B50" s="113" t="s">
        <v>95</v>
      </c>
      <c r="C50" s="114"/>
      <c r="D50" s="114"/>
      <c r="E50" s="114"/>
    </row>
    <row r="51" spans="2:5" ht="12">
      <c r="B51" s="115"/>
      <c r="C51" s="115"/>
      <c r="D51" s="115"/>
      <c r="E51" s="115"/>
    </row>
    <row r="52" spans="2:5" ht="12">
      <c r="B52" s="115"/>
      <c r="C52" s="115"/>
      <c r="D52" s="115"/>
      <c r="E52" s="115"/>
    </row>
    <row r="53" spans="2:5" ht="15">
      <c r="B53" s="112" t="s">
        <v>96</v>
      </c>
      <c r="C53" s="112"/>
      <c r="D53" s="112"/>
      <c r="E53" s="112"/>
    </row>
  </sheetData>
  <mergeCells count="7">
    <mergeCell ref="B53:E53"/>
    <mergeCell ref="B2:E2"/>
    <mergeCell ref="B3:B4"/>
    <mergeCell ref="C3:D3"/>
    <mergeCell ref="E3:E4"/>
    <mergeCell ref="C14:C15"/>
    <mergeCell ref="B50:E52"/>
  </mergeCells>
  <printOptions/>
  <pageMargins left="0.75" right="0.75" top="1" bottom="1" header="0.5" footer="0.5"/>
  <pageSetup fitToHeight="2" fitToWidth="1" horizontalDpi="300" verticalDpi="300" orientation="portrait" paperSize="9" scale="82"/>
</worksheet>
</file>

<file path=xl/worksheets/sheet8.xml><?xml version="1.0" encoding="utf-8"?>
<worksheet xmlns="http://schemas.openxmlformats.org/spreadsheetml/2006/main" xmlns:r="http://schemas.openxmlformats.org/officeDocument/2006/relationships">
  <dimension ref="A1:I214"/>
  <sheetViews>
    <sheetView workbookViewId="0" topLeftCell="A1">
      <selection activeCell="A1" sqref="A1"/>
    </sheetView>
  </sheetViews>
  <sheetFormatPr defaultColWidth="8.8515625" defaultRowHeight="12.75"/>
  <cols>
    <col min="1" max="1" width="18.7109375" style="0" customWidth="1"/>
    <col min="2" max="9" width="20.7109375" style="0" customWidth="1"/>
  </cols>
  <sheetData>
    <row r="1" spans="1:2" ht="12">
      <c r="A1" s="5" t="s">
        <v>333</v>
      </c>
      <c r="B1" s="6"/>
    </row>
    <row r="2" spans="1:2" ht="24">
      <c r="A2" s="7" t="s">
        <v>173</v>
      </c>
      <c r="B2" s="8" t="s">
        <v>397</v>
      </c>
    </row>
    <row r="3" spans="1:2" ht="12">
      <c r="A3" s="9" t="s">
        <v>174</v>
      </c>
      <c r="B3" s="8" t="s">
        <v>183</v>
      </c>
    </row>
    <row r="4" spans="1:2" ht="12">
      <c r="A4" s="9" t="s">
        <v>175</v>
      </c>
      <c r="B4" s="8" t="s">
        <v>178</v>
      </c>
    </row>
    <row r="5" spans="1:2" ht="12">
      <c r="A5" s="9" t="s">
        <v>179</v>
      </c>
      <c r="B5" s="10" t="s">
        <v>557</v>
      </c>
    </row>
    <row r="6" spans="1:2" ht="24">
      <c r="A6" s="7" t="s">
        <v>261</v>
      </c>
      <c r="B6" s="8" t="s">
        <v>344</v>
      </c>
    </row>
    <row r="7" spans="1:2" ht="12">
      <c r="A7" s="11" t="s">
        <v>262</v>
      </c>
      <c r="B7" t="s">
        <v>263</v>
      </c>
    </row>
    <row r="10" spans="1:9" ht="36">
      <c r="A10" s="1" t="s">
        <v>163</v>
      </c>
      <c r="B10" s="4" t="s">
        <v>217</v>
      </c>
      <c r="C10" s="4" t="s">
        <v>169</v>
      </c>
      <c r="D10" s="4" t="s">
        <v>170</v>
      </c>
      <c r="E10" s="4" t="s">
        <v>171</v>
      </c>
      <c r="F10" s="4" t="s">
        <v>172</v>
      </c>
      <c r="G10" s="4" t="s">
        <v>161</v>
      </c>
      <c r="H10" s="35" t="s">
        <v>162</v>
      </c>
      <c r="I10" s="35" t="s">
        <v>264</v>
      </c>
    </row>
    <row r="11" spans="1:9" ht="12">
      <c r="A11" s="1">
        <v>1900</v>
      </c>
      <c r="B11" s="2">
        <v>4.622437000274658</v>
      </c>
      <c r="C11" s="2">
        <v>7.465542793273926</v>
      </c>
      <c r="D11" s="2">
        <v>294.00146484375</v>
      </c>
      <c r="E11" s="2">
        <v>284.16552734375</v>
      </c>
      <c r="F11" s="2">
        <v>0.0781937837600708</v>
      </c>
      <c r="G11" s="3"/>
      <c r="H11" s="3">
        <v>0</v>
      </c>
      <c r="I11" s="3">
        <v>0</v>
      </c>
    </row>
    <row r="12" spans="1:9" ht="12">
      <c r="A12" s="1">
        <v>1901</v>
      </c>
      <c r="B12" s="2">
        <v>4.927073001861572</v>
      </c>
      <c r="C12" s="2">
        <v>7.824409008026123</v>
      </c>
      <c r="D12" s="2">
        <v>294.244384765625</v>
      </c>
      <c r="E12" s="2">
        <v>284.2550964355469</v>
      </c>
      <c r="F12" s="2">
        <v>0.07840661704540253</v>
      </c>
      <c r="G12" s="3"/>
      <c r="H12" s="3">
        <v>1.980466365814209</v>
      </c>
      <c r="I12" s="3">
        <v>7.6001176834106445</v>
      </c>
    </row>
    <row r="13" spans="1:9" ht="12">
      <c r="A13" s="1">
        <v>1902</v>
      </c>
      <c r="B13" s="2">
        <v>4.99306058883667</v>
      </c>
      <c r="C13" s="2">
        <v>7.923002243041992</v>
      </c>
      <c r="D13" s="2">
        <v>294.5053405761719</v>
      </c>
      <c r="E13" s="2">
        <v>284.3740234375</v>
      </c>
      <c r="F13" s="2">
        <v>0.07874350994825363</v>
      </c>
      <c r="G13" s="3"/>
      <c r="H13" s="3">
        <v>4.018853187561035</v>
      </c>
      <c r="I13" s="3">
        <v>15.461499214172363</v>
      </c>
    </row>
    <row r="14" spans="1:9" ht="12">
      <c r="A14" s="1">
        <v>1903</v>
      </c>
      <c r="B14" s="2">
        <v>5.2870588302612305</v>
      </c>
      <c r="C14" s="2">
        <v>8.266905784606934</v>
      </c>
      <c r="D14" s="2">
        <v>294.7763671875</v>
      </c>
      <c r="E14" s="2">
        <v>284.4949645996094</v>
      </c>
      <c r="F14" s="2">
        <v>0.07920587807893753</v>
      </c>
      <c r="G14" s="3"/>
      <c r="H14" s="3">
        <v>6.159822940826416</v>
      </c>
      <c r="I14" s="3">
        <v>23.513465881347656</v>
      </c>
    </row>
    <row r="15" spans="1:9" ht="12">
      <c r="A15" s="1">
        <v>1904</v>
      </c>
      <c r="B15" s="2">
        <v>5.407648086547852</v>
      </c>
      <c r="C15" s="2">
        <v>8.415775299072266</v>
      </c>
      <c r="D15" s="2">
        <v>295.0658874511719</v>
      </c>
      <c r="E15" s="2">
        <v>284.6558837890625</v>
      </c>
      <c r="F15" s="2">
        <v>0.07980770617723465</v>
      </c>
      <c r="G15" s="3"/>
      <c r="H15" s="3">
        <v>8.427085876464844</v>
      </c>
      <c r="I15" s="3">
        <v>31.836196899414062</v>
      </c>
    </row>
    <row r="16" spans="1:9" ht="12">
      <c r="A16" s="1">
        <v>1905</v>
      </c>
      <c r="B16" s="2">
        <v>5.650762557983398</v>
      </c>
      <c r="C16" s="2">
        <v>8.697982788085938</v>
      </c>
      <c r="D16" s="2">
        <v>295.3657531738281</v>
      </c>
      <c r="E16" s="2">
        <v>284.8301696777344</v>
      </c>
      <c r="F16" s="2">
        <v>0.08056613802909851</v>
      </c>
      <c r="G16" s="3"/>
      <c r="H16" s="3">
        <v>10.764260292053223</v>
      </c>
      <c r="I16" s="3">
        <v>40.3577995300293</v>
      </c>
    </row>
    <row r="17" spans="1:9" ht="12">
      <c r="A17" s="1">
        <v>1906</v>
      </c>
      <c r="B17" s="2">
        <v>5.887455463409424</v>
      </c>
      <c r="C17" s="2">
        <v>8.980256080627441</v>
      </c>
      <c r="D17" s="2">
        <v>295.68450927734375</v>
      </c>
      <c r="E17" s="2">
        <v>285.03326416015625</v>
      </c>
      <c r="F17" s="2">
        <v>0.08148946613073349</v>
      </c>
      <c r="G17" s="3"/>
      <c r="H17" s="3">
        <v>13.239282608032227</v>
      </c>
      <c r="I17" s="3">
        <v>49.16163635253906</v>
      </c>
    </row>
    <row r="18" spans="1:9" ht="12">
      <c r="A18" s="1">
        <v>1907</v>
      </c>
      <c r="B18" s="2">
        <v>6.253373622894287</v>
      </c>
      <c r="C18" s="2">
        <v>9.402566909790039</v>
      </c>
      <c r="D18" s="2">
        <v>296.026611328125</v>
      </c>
      <c r="E18" s="2">
        <v>285.2652282714844</v>
      </c>
      <c r="F18" s="2">
        <v>0.08259383589029312</v>
      </c>
      <c r="G18" s="3"/>
      <c r="H18" s="3">
        <v>15.915619850158691</v>
      </c>
      <c r="I18" s="3">
        <v>58.30025863647461</v>
      </c>
    </row>
    <row r="19" spans="1:9" ht="12">
      <c r="A19" s="1">
        <v>1908</v>
      </c>
      <c r="B19" s="2">
        <v>6.178232669830322</v>
      </c>
      <c r="C19" s="2">
        <v>9.329755783081055</v>
      </c>
      <c r="D19" s="2">
        <v>296.37957763671875</v>
      </c>
      <c r="E19" s="2">
        <v>285.4899597167969</v>
      </c>
      <c r="F19" s="2">
        <v>0.0838862732052803</v>
      </c>
      <c r="G19" s="3"/>
      <c r="H19" s="3">
        <v>18.759244918823242</v>
      </c>
      <c r="I19" s="3">
        <v>67.67552185058594</v>
      </c>
    </row>
    <row r="20" spans="1:9" ht="12">
      <c r="A20" s="1">
        <v>1909</v>
      </c>
      <c r="B20" s="2">
        <v>6.314636707305908</v>
      </c>
      <c r="C20" s="2">
        <v>9.500927925109863</v>
      </c>
      <c r="D20" s="2">
        <v>296.720947265625</v>
      </c>
      <c r="E20" s="2">
        <v>285.70001220703125</v>
      </c>
      <c r="F20" s="2">
        <v>0.08531461656093597</v>
      </c>
      <c r="G20" s="3"/>
      <c r="H20" s="3">
        <v>21.575523376464844</v>
      </c>
      <c r="I20" s="3">
        <v>77.06946563720703</v>
      </c>
    </row>
    <row r="21" spans="1:9" ht="12">
      <c r="A21" s="1">
        <v>1910</v>
      </c>
      <c r="B21" s="2">
        <v>6.47735595703125</v>
      </c>
      <c r="C21" s="2">
        <v>9.700577735900879</v>
      </c>
      <c r="D21" s="2">
        <v>297.06964111328125</v>
      </c>
      <c r="E21" s="2">
        <v>285.9172668457031</v>
      </c>
      <c r="F21" s="2">
        <v>0.08685646951198578</v>
      </c>
      <c r="G21" s="3"/>
      <c r="H21" s="3">
        <v>24.51396369934082</v>
      </c>
      <c r="I21" s="3">
        <v>86.645263671875</v>
      </c>
    </row>
    <row r="22" spans="1:9" ht="12">
      <c r="A22" s="1">
        <v>1911</v>
      </c>
      <c r="B22" s="2">
        <v>6.320488929748535</v>
      </c>
      <c r="C22" s="2">
        <v>9.546551704406738</v>
      </c>
      <c r="D22" s="2">
        <v>297.4122314453125</v>
      </c>
      <c r="E22" s="2">
        <v>286.1223449707031</v>
      </c>
      <c r="F22" s="2">
        <v>0.08850239217281342</v>
      </c>
      <c r="G22" s="3"/>
      <c r="H22" s="3">
        <v>27.56155776977539</v>
      </c>
      <c r="I22" s="3">
        <v>96.28807830810547</v>
      </c>
    </row>
    <row r="23" spans="1:9" ht="12">
      <c r="A23" s="1">
        <v>1912</v>
      </c>
      <c r="B23" s="2">
        <v>6.326308727264404</v>
      </c>
      <c r="C23" s="2">
        <v>9.58764934539795</v>
      </c>
      <c r="D23" s="2">
        <v>297.734130859375</v>
      </c>
      <c r="E23" s="2">
        <v>286.3088073730469</v>
      </c>
      <c r="F23" s="2">
        <v>0.09020845592021942</v>
      </c>
      <c r="G23" s="3"/>
      <c r="H23" s="3">
        <v>30.696414947509766</v>
      </c>
      <c r="I23" s="3">
        <v>105.85004425048828</v>
      </c>
    </row>
    <row r="24" spans="1:9" ht="12">
      <c r="A24" s="1">
        <v>1913</v>
      </c>
      <c r="B24" s="2">
        <v>6.472229480743408</v>
      </c>
      <c r="C24" s="2">
        <v>9.773173332214355</v>
      </c>
      <c r="D24" s="2">
        <v>298.05621337890625</v>
      </c>
      <c r="E24" s="2">
        <v>286.4879150390625</v>
      </c>
      <c r="F24" s="2">
        <v>0.09194892644882202</v>
      </c>
      <c r="G24" s="3"/>
      <c r="H24" s="3">
        <v>34.016231536865234</v>
      </c>
      <c r="I24" s="3">
        <v>115.50726318359375</v>
      </c>
    </row>
    <row r="25" spans="1:9" ht="12">
      <c r="A25" s="1">
        <v>1914</v>
      </c>
      <c r="B25" s="2">
        <v>6.112137794494629</v>
      </c>
      <c r="C25" s="2">
        <v>9.387809753417969</v>
      </c>
      <c r="D25" s="2">
        <v>298.3650207519531</v>
      </c>
      <c r="E25" s="2">
        <v>286.6244201660156</v>
      </c>
      <c r="F25" s="2">
        <v>0.09370164573192596</v>
      </c>
      <c r="G25" s="3"/>
      <c r="H25" s="3">
        <v>37.37701416015625</v>
      </c>
      <c r="I25" s="3">
        <v>125.13592529296875</v>
      </c>
    </row>
    <row r="26" spans="1:9" ht="12">
      <c r="A26" s="1">
        <v>1915</v>
      </c>
      <c r="B26" s="2">
        <v>6.0191545486450195</v>
      </c>
      <c r="C26" s="2">
        <v>9.308480262756348</v>
      </c>
      <c r="D26" s="2">
        <v>298.63739013671875</v>
      </c>
      <c r="E26" s="2">
        <v>286.7191467285156</v>
      </c>
      <c r="F26" s="2">
        <v>0.09539113938808441</v>
      </c>
      <c r="G26" s="3"/>
      <c r="H26" s="3">
        <v>40.5190315246582</v>
      </c>
      <c r="I26" s="3">
        <v>134.49398803710938</v>
      </c>
    </row>
    <row r="27" spans="1:9" ht="12">
      <c r="A27" s="1">
        <v>1916</v>
      </c>
      <c r="B27" s="2">
        <v>6.250234603881836</v>
      </c>
      <c r="C27" s="2">
        <v>9.592138290405273</v>
      </c>
      <c r="D27" s="2">
        <v>298.91162109375</v>
      </c>
      <c r="E27" s="2">
        <v>286.8177795410156</v>
      </c>
      <c r="F27" s="2">
        <v>0.0969926044344902</v>
      </c>
      <c r="G27" s="3"/>
      <c r="H27" s="3">
        <v>43.71342849731445</v>
      </c>
      <c r="I27" s="3">
        <v>143.90884399414062</v>
      </c>
    </row>
    <row r="28" spans="1:9" ht="12">
      <c r="A28" s="1">
        <v>1917</v>
      </c>
      <c r="B28" s="2">
        <v>6.402723789215088</v>
      </c>
      <c r="C28" s="2">
        <v>9.790718078613281</v>
      </c>
      <c r="D28" s="2">
        <v>299.20697021484375</v>
      </c>
      <c r="E28" s="2">
        <v>286.947265625</v>
      </c>
      <c r="F28" s="2">
        <v>0.09854520857334137</v>
      </c>
      <c r="G28" s="3"/>
      <c r="H28" s="3">
        <v>47.100311279296875</v>
      </c>
      <c r="I28" s="3">
        <v>153.575439453125</v>
      </c>
    </row>
    <row r="29" spans="1:9" ht="12">
      <c r="A29" s="1">
        <v>1918</v>
      </c>
      <c r="B29" s="2">
        <v>6.40475606918335</v>
      </c>
      <c r="C29" s="2">
        <v>9.808566093444824</v>
      </c>
      <c r="D29" s="2">
        <v>299.5084533691406</v>
      </c>
      <c r="E29" s="2">
        <v>287.087158203125</v>
      </c>
      <c r="F29" s="2">
        <v>0.10008880496025085</v>
      </c>
      <c r="G29" s="3"/>
      <c r="H29" s="3">
        <v>50.57225799560547</v>
      </c>
      <c r="I29" s="3">
        <v>163.37286376953125</v>
      </c>
    </row>
    <row r="30" spans="1:9" ht="12">
      <c r="A30" s="1">
        <v>1919</v>
      </c>
      <c r="B30" s="2">
        <v>5.94069766998291</v>
      </c>
      <c r="C30" s="2">
        <v>9.317073822021484</v>
      </c>
      <c r="D30" s="2">
        <v>299.7830505371094</v>
      </c>
      <c r="E30" s="2">
        <v>287.17291259765625</v>
      </c>
      <c r="F30" s="2">
        <v>0.10160883516073227</v>
      </c>
      <c r="G30" s="3"/>
      <c r="H30" s="3">
        <v>53.857200622558594</v>
      </c>
      <c r="I30" s="3">
        <v>172.9971160888672</v>
      </c>
    </row>
    <row r="31" spans="1:9" ht="12">
      <c r="A31" s="1">
        <v>1920</v>
      </c>
      <c r="B31" s="2">
        <v>6.387793064117432</v>
      </c>
      <c r="C31" s="2">
        <v>9.847023010253906</v>
      </c>
      <c r="D31" s="2">
        <v>300.0420837402344</v>
      </c>
      <c r="E31" s="2">
        <v>287.2410583496094</v>
      </c>
      <c r="F31" s="2">
        <v>0.10302837938070297</v>
      </c>
      <c r="G31" s="3"/>
      <c r="H31" s="3">
        <v>57.00390625</v>
      </c>
      <c r="I31" s="3">
        <v>182.51292419433594</v>
      </c>
    </row>
    <row r="32" spans="1:9" ht="12">
      <c r="A32" s="1">
        <v>1921</v>
      </c>
      <c r="B32" s="2">
        <v>6.1263909339904785</v>
      </c>
      <c r="C32" s="2">
        <v>9.565533638000488</v>
      </c>
      <c r="D32" s="2">
        <v>300.32061767578125</v>
      </c>
      <c r="E32" s="2">
        <v>287.3345031738281</v>
      </c>
      <c r="F32" s="2">
        <v>0.10439102351665497</v>
      </c>
      <c r="G32" s="3"/>
      <c r="H32" s="3">
        <v>60.262577056884766</v>
      </c>
      <c r="I32" s="3">
        <v>192.25437927246094</v>
      </c>
    </row>
    <row r="33" spans="1:9" ht="12">
      <c r="A33" s="1">
        <v>1922</v>
      </c>
      <c r="B33" s="2">
        <v>6.240233421325684</v>
      </c>
      <c r="C33" s="2">
        <v>9.737139701843262</v>
      </c>
      <c r="D33" s="2">
        <v>300.5816650390625</v>
      </c>
      <c r="E33" s="2">
        <v>287.435791015625</v>
      </c>
      <c r="F33" s="2">
        <v>0.1057068407535553</v>
      </c>
      <c r="G33" s="3"/>
      <c r="H33" s="3">
        <v>63.29999542236328</v>
      </c>
      <c r="I33" s="3">
        <v>201.88426208496094</v>
      </c>
    </row>
    <row r="34" spans="1:9" ht="12">
      <c r="A34" s="1">
        <v>1923</v>
      </c>
      <c r="B34" s="2">
        <v>6.7203898429870605</v>
      </c>
      <c r="C34" s="2">
        <v>10.296684265136719</v>
      </c>
      <c r="D34" s="2">
        <v>300.8720397949219</v>
      </c>
      <c r="E34" s="2">
        <v>287.5873107910156</v>
      </c>
      <c r="F34" s="2">
        <v>0.10701904445886612</v>
      </c>
      <c r="G34" s="3"/>
      <c r="H34" s="3">
        <v>66.5956802368164</v>
      </c>
      <c r="I34" s="3">
        <v>211.83123779296875</v>
      </c>
    </row>
    <row r="35" spans="1:9" ht="12">
      <c r="A35" s="1">
        <v>1924</v>
      </c>
      <c r="B35" s="2">
        <v>6.749711513519287</v>
      </c>
      <c r="C35" s="2">
        <v>10.349169731140137</v>
      </c>
      <c r="D35" s="2">
        <v>301.1944580078125</v>
      </c>
      <c r="E35" s="2">
        <v>287.7998962402344</v>
      </c>
      <c r="F35" s="2">
        <v>0.1084173247218132</v>
      </c>
      <c r="G35" s="3"/>
      <c r="H35" s="3">
        <v>70.17711639404297</v>
      </c>
      <c r="I35" s="3">
        <v>222.14759826660156</v>
      </c>
    </row>
    <row r="36" spans="1:9" ht="12">
      <c r="A36" s="1">
        <v>1925</v>
      </c>
      <c r="B36" s="2">
        <v>6.7989630699157715</v>
      </c>
      <c r="C36" s="2">
        <v>10.428071975708008</v>
      </c>
      <c r="D36" s="2">
        <v>301.51409912109375</v>
      </c>
      <c r="E36" s="2">
        <v>287.9931335449219</v>
      </c>
      <c r="F36" s="2">
        <v>0.1099219024181366</v>
      </c>
      <c r="G36" s="3"/>
      <c r="H36" s="3">
        <v>73.77851867675781</v>
      </c>
      <c r="I36" s="3">
        <v>232.5263671875</v>
      </c>
    </row>
    <row r="37" spans="1:9" ht="12">
      <c r="A37" s="1">
        <v>1926</v>
      </c>
      <c r="B37" s="2">
        <v>6.7591094970703125</v>
      </c>
      <c r="C37" s="2">
        <v>10.413544654846191</v>
      </c>
      <c r="D37" s="2">
        <v>301.82952880859375</v>
      </c>
      <c r="E37" s="2">
        <v>288.18084716796875</v>
      </c>
      <c r="F37" s="2">
        <v>0.11150139570236206</v>
      </c>
      <c r="G37" s="3"/>
      <c r="H37" s="3">
        <v>77.3821029663086</v>
      </c>
      <c r="I37" s="3">
        <v>242.94898986816406</v>
      </c>
    </row>
    <row r="38" spans="1:9" ht="12">
      <c r="A38" s="1">
        <v>1927</v>
      </c>
      <c r="B38" s="2">
        <v>7.252365589141846</v>
      </c>
      <c r="C38" s="2">
        <v>10.973214149475098</v>
      </c>
      <c r="D38" s="2">
        <v>302.1598815917969</v>
      </c>
      <c r="E38" s="2">
        <v>288.390869140625</v>
      </c>
      <c r="F38" s="2">
        <v>0.11314310133457184</v>
      </c>
      <c r="G38" s="3"/>
      <c r="H38" s="3">
        <v>81.08001708984375</v>
      </c>
      <c r="I38" s="3">
        <v>253.57240295410156</v>
      </c>
    </row>
    <row r="39" spans="1:9" ht="12">
      <c r="A39" s="1">
        <v>1928</v>
      </c>
      <c r="B39" s="2">
        <v>7.2605390548706055</v>
      </c>
      <c r="C39" s="2">
        <v>11.002388954162598</v>
      </c>
      <c r="D39" s="2">
        <v>302.52044677734375</v>
      </c>
      <c r="E39" s="2">
        <v>288.6348571777344</v>
      </c>
      <c r="F39" s="2">
        <v>0.11489309370517731</v>
      </c>
      <c r="G39" s="3"/>
      <c r="H39" s="3">
        <v>84.99494934082031</v>
      </c>
      <c r="I39" s="3">
        <v>264.5565490722656</v>
      </c>
    </row>
    <row r="40" spans="1:9" ht="12">
      <c r="A40" s="1">
        <v>1929</v>
      </c>
      <c r="B40" s="2">
        <v>7.665185451507568</v>
      </c>
      <c r="C40" s="2">
        <v>11.456148147583008</v>
      </c>
      <c r="D40" s="2">
        <v>302.8916015625</v>
      </c>
      <c r="E40" s="2">
        <v>288.8607177734375</v>
      </c>
      <c r="F40" s="2">
        <v>0.11674057692289352</v>
      </c>
      <c r="G40" s="3"/>
      <c r="H40" s="3">
        <v>89.0223617553711</v>
      </c>
      <c r="I40" s="3">
        <v>275.7290954589844</v>
      </c>
    </row>
    <row r="41" spans="1:9" ht="12">
      <c r="A41" s="1">
        <v>1930</v>
      </c>
      <c r="B41" s="2">
        <v>7.61772346496582</v>
      </c>
      <c r="C41" s="2">
        <v>11.38643741607666</v>
      </c>
      <c r="D41" s="2">
        <v>303.2814025878906</v>
      </c>
      <c r="E41" s="2">
        <v>289.06060791015625</v>
      </c>
      <c r="F41" s="2">
        <v>0.11865923553705215</v>
      </c>
      <c r="G41" s="3"/>
      <c r="H41" s="3">
        <v>93.11537170410156</v>
      </c>
      <c r="I41" s="3">
        <v>287.15911865234375</v>
      </c>
    </row>
    <row r="42" spans="1:9" ht="12">
      <c r="A42" s="1">
        <v>1931</v>
      </c>
      <c r="B42" s="2">
        <v>7.241566181182861</v>
      </c>
      <c r="C42" s="2">
        <v>10.990374565124512</v>
      </c>
      <c r="D42" s="2">
        <v>303.6400451660156</v>
      </c>
      <c r="E42" s="2">
        <v>289.18707275390625</v>
      </c>
      <c r="F42" s="2">
        <v>0.12057320773601532</v>
      </c>
      <c r="G42" s="3"/>
      <c r="H42" s="3">
        <v>96.84463500976562</v>
      </c>
      <c r="I42" s="3">
        <v>298.39703369140625</v>
      </c>
    </row>
    <row r="43" spans="1:9" ht="12">
      <c r="A43" s="1">
        <v>1932</v>
      </c>
      <c r="B43" s="2">
        <v>6.538525104522705</v>
      </c>
      <c r="C43" s="2">
        <v>10.267428398132324</v>
      </c>
      <c r="D43" s="2">
        <v>303.93194580078125</v>
      </c>
      <c r="E43" s="2">
        <v>289.225341796875</v>
      </c>
      <c r="F43" s="2">
        <v>0.12237443029880524</v>
      </c>
      <c r="G43" s="3"/>
      <c r="H43" s="3">
        <v>100.18572235107422</v>
      </c>
      <c r="I43" s="3">
        <v>309.1163024902344</v>
      </c>
    </row>
    <row r="44" spans="1:9" ht="12">
      <c r="A44" s="1">
        <v>1933</v>
      </c>
      <c r="B44" s="2">
        <v>6.686822414398193</v>
      </c>
      <c r="C44" s="2">
        <v>10.45637035369873</v>
      </c>
      <c r="D44" s="2">
        <v>304.1791687011719</v>
      </c>
      <c r="E44" s="2">
        <v>289.2666015625</v>
      </c>
      <c r="F44" s="2">
        <v>0.12398764491081238</v>
      </c>
      <c r="G44" s="3"/>
      <c r="H44" s="3">
        <v>103.37078857421875</v>
      </c>
      <c r="I44" s="3">
        <v>319.45458984375</v>
      </c>
    </row>
    <row r="45" spans="1:9" ht="12">
      <c r="A45" s="1">
        <v>1934</v>
      </c>
      <c r="B45" s="2">
        <v>6.931026458740234</v>
      </c>
      <c r="C45" s="2">
        <v>10.76068115234375</v>
      </c>
      <c r="D45" s="2">
        <v>304.451904296875</v>
      </c>
      <c r="E45" s="2">
        <v>289.38812255859375</v>
      </c>
      <c r="F45" s="2">
        <v>0.12549588084220886</v>
      </c>
      <c r="G45" s="3"/>
      <c r="H45" s="3">
        <v>106.76472473144531</v>
      </c>
      <c r="I45" s="3">
        <v>330.0250549316406</v>
      </c>
    </row>
    <row r="46" spans="1:9" ht="12">
      <c r="A46" s="1">
        <v>1935</v>
      </c>
      <c r="B46" s="2">
        <v>7.111875057220459</v>
      </c>
      <c r="C46" s="2">
        <v>10.977849006652832</v>
      </c>
      <c r="D46" s="2">
        <v>304.75042724609375</v>
      </c>
      <c r="E46" s="2">
        <v>289.5848083496094</v>
      </c>
      <c r="F46" s="2">
        <v>0.12702399492263794</v>
      </c>
      <c r="G46" s="3"/>
      <c r="H46" s="3">
        <v>110.40931701660156</v>
      </c>
      <c r="I46" s="3">
        <v>340.8671875</v>
      </c>
    </row>
    <row r="47" spans="1:9" ht="12">
      <c r="A47" s="1">
        <v>1936</v>
      </c>
      <c r="B47" s="2">
        <v>7.505927562713623</v>
      </c>
      <c r="C47" s="2">
        <v>11.451471328735352</v>
      </c>
      <c r="D47" s="2">
        <v>305.07769775390625</v>
      </c>
      <c r="E47" s="2">
        <v>289.846435546875</v>
      </c>
      <c r="F47" s="2">
        <v>0.1286603808403015</v>
      </c>
      <c r="G47" s="3"/>
      <c r="H47" s="3">
        <v>114.30614471435547</v>
      </c>
      <c r="I47" s="3">
        <v>352.02264404296875</v>
      </c>
    </row>
    <row r="48" spans="1:9" ht="12">
      <c r="A48" s="1">
        <v>1937</v>
      </c>
      <c r="B48" s="2">
        <v>7.708631992340088</v>
      </c>
      <c r="C48" s="2">
        <v>11.712120056152344</v>
      </c>
      <c r="D48" s="2">
        <v>305.438232421875</v>
      </c>
      <c r="E48" s="2">
        <v>290.139892578125</v>
      </c>
      <c r="F48" s="2">
        <v>0.1304701715707779</v>
      </c>
      <c r="G48" s="3"/>
      <c r="H48" s="3">
        <v>118.5381851196289</v>
      </c>
      <c r="I48" s="3">
        <v>363.5718688964844</v>
      </c>
    </row>
    <row r="49" spans="1:9" ht="12">
      <c r="A49" s="1">
        <v>1938</v>
      </c>
      <c r="B49" s="2">
        <v>7.461857318878174</v>
      </c>
      <c r="C49" s="2">
        <v>11.458415031433105</v>
      </c>
      <c r="D49" s="2">
        <v>305.79443359375</v>
      </c>
      <c r="E49" s="2">
        <v>290.4070129394531</v>
      </c>
      <c r="F49" s="2">
        <v>0.13244746625423431</v>
      </c>
      <c r="G49" s="3"/>
      <c r="H49" s="3">
        <v>122.85279083251953</v>
      </c>
      <c r="I49" s="3">
        <v>375.1888427734375</v>
      </c>
    </row>
    <row r="50" spans="1:9" ht="12">
      <c r="A50" s="1">
        <v>1939</v>
      </c>
      <c r="B50" s="2">
        <v>7.7051849365234375</v>
      </c>
      <c r="C50" s="2">
        <v>11.757525444030762</v>
      </c>
      <c r="D50" s="2">
        <v>306.1375427246094</v>
      </c>
      <c r="E50" s="2">
        <v>290.65875244140625</v>
      </c>
      <c r="F50" s="2">
        <v>0.13452191650867462</v>
      </c>
      <c r="G50" s="3"/>
      <c r="H50" s="3">
        <v>127.09857940673828</v>
      </c>
      <c r="I50" s="3">
        <v>386.7594299316406</v>
      </c>
    </row>
    <row r="51" spans="1:9" ht="12">
      <c r="A51" s="1">
        <v>1940</v>
      </c>
      <c r="B51" s="2">
        <v>8.092991828918457</v>
      </c>
      <c r="C51" s="2">
        <v>12.196789741516113</v>
      </c>
      <c r="D51" s="2">
        <v>306.51214599609375</v>
      </c>
      <c r="E51" s="2">
        <v>290.95123291015625</v>
      </c>
      <c r="F51" s="2">
        <v>0.13669726252555847</v>
      </c>
      <c r="G51" s="3"/>
      <c r="H51" s="3">
        <v>131.66429138183594</v>
      </c>
      <c r="I51" s="3">
        <v>398.6816711425781</v>
      </c>
    </row>
    <row r="52" spans="1:9" ht="12">
      <c r="A52" s="1">
        <v>1941</v>
      </c>
      <c r="B52" s="2">
        <v>8.16154670715332</v>
      </c>
      <c r="C52" s="2">
        <v>12.363914489746094</v>
      </c>
      <c r="D52" s="2">
        <v>306.910888671875</v>
      </c>
      <c r="E52" s="2">
        <v>291.2861328125</v>
      </c>
      <c r="F52" s="2">
        <v>0.13902196288108826</v>
      </c>
      <c r="G52" s="3"/>
      <c r="H52" s="3">
        <v>136.5520477294922</v>
      </c>
      <c r="I52" s="3">
        <v>410.9411315917969</v>
      </c>
    </row>
    <row r="53" spans="1:9" ht="12">
      <c r="A53" s="1">
        <v>1942</v>
      </c>
      <c r="B53" s="2">
        <v>8.255653381347656</v>
      </c>
      <c r="C53" s="2">
        <v>12.537128448486328</v>
      </c>
      <c r="D53" s="2">
        <v>307.3099670410156</v>
      </c>
      <c r="E53" s="2">
        <v>291.60894775390625</v>
      </c>
      <c r="F53" s="2">
        <v>0.14150100946426392</v>
      </c>
      <c r="G53" s="3"/>
      <c r="H53" s="3">
        <v>141.52980041503906</v>
      </c>
      <c r="I53" s="3">
        <v>423.3699951171875</v>
      </c>
    </row>
    <row r="54" spans="1:9" ht="12">
      <c r="A54" s="1">
        <v>1943</v>
      </c>
      <c r="B54" s="2">
        <v>8.416183471679688</v>
      </c>
      <c r="C54" s="2">
        <v>12.787578582763672</v>
      </c>
      <c r="D54" s="2">
        <v>307.7153015136719</v>
      </c>
      <c r="E54" s="2">
        <v>291.92303466796875</v>
      </c>
      <c r="F54" s="2">
        <v>0.14409741759300232</v>
      </c>
      <c r="G54" s="3"/>
      <c r="H54" s="3">
        <v>146.58432006835938</v>
      </c>
      <c r="I54" s="3">
        <v>436.00103759765625</v>
      </c>
    </row>
    <row r="55" spans="1:9" ht="12">
      <c r="A55" s="1">
        <v>1944</v>
      </c>
      <c r="B55" s="2">
        <v>8.37767219543457</v>
      </c>
      <c r="C55" s="2">
        <v>12.819525718688965</v>
      </c>
      <c r="D55" s="2">
        <v>308.1224365234375</v>
      </c>
      <c r="E55" s="2">
        <v>292.22119140625</v>
      </c>
      <c r="F55" s="2">
        <v>0.14678442478179932</v>
      </c>
      <c r="G55" s="3"/>
      <c r="H55" s="3">
        <v>151.72702026367188</v>
      </c>
      <c r="I55" s="3">
        <v>448.80059814453125</v>
      </c>
    </row>
    <row r="56" spans="1:9" ht="12">
      <c r="A56" s="1">
        <v>1945</v>
      </c>
      <c r="B56" s="2">
        <v>7.5856733322143555</v>
      </c>
      <c r="C56" s="2">
        <v>12.037434577941895</v>
      </c>
      <c r="D56" s="2">
        <v>308.481689453125</v>
      </c>
      <c r="E56" s="2">
        <v>292.4703063964844</v>
      </c>
      <c r="F56" s="2">
        <v>0.14951911568641663</v>
      </c>
      <c r="G56" s="3"/>
      <c r="H56" s="3">
        <v>156.53240966796875</v>
      </c>
      <c r="I56" s="3">
        <v>461.32684326171875</v>
      </c>
    </row>
    <row r="57" spans="1:9" ht="12">
      <c r="A57" s="1">
        <v>1946</v>
      </c>
      <c r="B57" s="2">
        <v>8.46564769744873</v>
      </c>
      <c r="C57" s="2">
        <v>13.052741050720215</v>
      </c>
      <c r="D57" s="2">
        <v>308.8207702636719</v>
      </c>
      <c r="E57" s="2">
        <v>292.7402038574219</v>
      </c>
      <c r="F57" s="2">
        <v>0.15222613513469696</v>
      </c>
      <c r="G57" s="3"/>
      <c r="H57" s="3">
        <v>161.05496215820312</v>
      </c>
      <c r="I57" s="3">
        <v>473.7450256347656</v>
      </c>
    </row>
    <row r="58" spans="1:9" ht="12">
      <c r="A58" s="1">
        <v>1947</v>
      </c>
      <c r="B58" s="2">
        <v>9.12109088897705</v>
      </c>
      <c r="C58" s="2">
        <v>13.862979888916016</v>
      </c>
      <c r="D58" s="2">
        <v>309.25384521484375</v>
      </c>
      <c r="E58" s="2">
        <v>293.1738586425781</v>
      </c>
      <c r="F58" s="2">
        <v>0.15504318475723267</v>
      </c>
      <c r="G58" s="3"/>
      <c r="H58" s="3">
        <v>166.14015197753906</v>
      </c>
      <c r="I58" s="3">
        <v>487.1015930175781</v>
      </c>
    </row>
    <row r="59" spans="1:9" ht="12">
      <c r="A59" s="1">
        <v>1948</v>
      </c>
      <c r="B59" s="2">
        <v>9.445479393005371</v>
      </c>
      <c r="C59" s="2">
        <v>14.311888694763184</v>
      </c>
      <c r="D59" s="2">
        <v>309.7394104003906</v>
      </c>
      <c r="E59" s="2">
        <v>293.7190856933594</v>
      </c>
      <c r="F59" s="2">
        <v>0.15815190970897675</v>
      </c>
      <c r="G59" s="3"/>
      <c r="H59" s="3">
        <v>171.6747589111328</v>
      </c>
      <c r="I59" s="3">
        <v>501.1329345703125</v>
      </c>
    </row>
    <row r="60" spans="1:9" ht="12">
      <c r="A60" s="1">
        <v>1949</v>
      </c>
      <c r="B60" s="2">
        <v>9.422390937805176</v>
      </c>
      <c r="C60" s="2">
        <v>14.352770805358887</v>
      </c>
      <c r="D60" s="2">
        <v>310.2337341308594</v>
      </c>
      <c r="E60" s="2">
        <v>294.2969055175781</v>
      </c>
      <c r="F60" s="2">
        <v>0.1616230309009552</v>
      </c>
      <c r="G60" s="3"/>
      <c r="H60" s="3">
        <v>177.37435913085938</v>
      </c>
      <c r="I60" s="3">
        <v>515.4601440429688</v>
      </c>
    </row>
    <row r="61" spans="1:9" ht="12">
      <c r="A61" s="1">
        <v>1950</v>
      </c>
      <c r="B61" s="2">
        <v>10.1065092086792</v>
      </c>
      <c r="C61" s="2">
        <v>15.172221183776855</v>
      </c>
      <c r="D61" s="2">
        <v>310.7453918457031</v>
      </c>
      <c r="E61" s="2">
        <v>294.8085632324219</v>
      </c>
      <c r="F61" s="2">
        <v>0.16538113355636597</v>
      </c>
      <c r="G61" s="3"/>
      <c r="H61" s="3">
        <v>183.27679443359375</v>
      </c>
      <c r="I61" s="3">
        <v>530.1202392578125</v>
      </c>
    </row>
    <row r="62" spans="1:9" ht="12">
      <c r="A62" s="1">
        <v>1951</v>
      </c>
      <c r="B62" s="2">
        <v>11.423559188842773</v>
      </c>
      <c r="C62" s="2">
        <v>16.700197219848633</v>
      </c>
      <c r="D62" s="2">
        <v>311.3558349609375</v>
      </c>
      <c r="E62" s="2">
        <v>295.2950134277344</v>
      </c>
      <c r="F62" s="2">
        <v>0.16932059824466705</v>
      </c>
      <c r="G62" s="3"/>
      <c r="H62" s="3">
        <v>189.7696533203125</v>
      </c>
      <c r="I62" s="3">
        <v>545.8654174804688</v>
      </c>
    </row>
    <row r="63" spans="1:9" ht="12">
      <c r="A63" s="1">
        <v>1952</v>
      </c>
      <c r="B63" s="2">
        <v>11.637426376342773</v>
      </c>
      <c r="C63" s="2">
        <v>17.021188735961914</v>
      </c>
      <c r="D63" s="2">
        <v>312.05194091796875</v>
      </c>
      <c r="E63" s="2">
        <v>295.806396484375</v>
      </c>
      <c r="F63" s="2">
        <v>0.1734393984079361</v>
      </c>
      <c r="G63" s="3"/>
      <c r="H63" s="3">
        <v>196.6237030029297</v>
      </c>
      <c r="I63" s="3">
        <v>562.6859741210938</v>
      </c>
    </row>
    <row r="64" spans="1:9" ht="12">
      <c r="A64" s="1">
        <v>1953</v>
      </c>
      <c r="B64" s="2">
        <v>11.813127517700195</v>
      </c>
      <c r="C64" s="2">
        <v>17.280227661132812</v>
      </c>
      <c r="D64" s="2">
        <v>312.74530029296875</v>
      </c>
      <c r="E64" s="2">
        <v>296.14044189453125</v>
      </c>
      <c r="F64" s="2">
        <v>0.17762313783168793</v>
      </c>
      <c r="G64" s="3"/>
      <c r="H64" s="3">
        <v>203.62229919433594</v>
      </c>
      <c r="I64" s="3">
        <v>579.8043212890625</v>
      </c>
    </row>
    <row r="65" spans="1:9" ht="12">
      <c r="A65" s="1">
        <v>1954</v>
      </c>
      <c r="B65" s="2">
        <v>12.189691543579102</v>
      </c>
      <c r="C65" s="2">
        <v>17.740129470825195</v>
      </c>
      <c r="D65" s="2">
        <v>313.4461669921875</v>
      </c>
      <c r="E65" s="2">
        <v>296.1529235839844</v>
      </c>
      <c r="F65" s="2">
        <v>0.1815471351146698</v>
      </c>
      <c r="G65" s="3"/>
      <c r="H65" s="3">
        <v>210.80596923828125</v>
      </c>
      <c r="I65" s="3">
        <v>597.2570190429688</v>
      </c>
    </row>
    <row r="66" spans="1:9" ht="12">
      <c r="A66" s="1">
        <v>1955</v>
      </c>
      <c r="B66" s="2">
        <v>13.049570083618164</v>
      </c>
      <c r="C66" s="2">
        <v>18.75470733642578</v>
      </c>
      <c r="D66" s="2">
        <v>314.1929626464844</v>
      </c>
      <c r="E66" s="2">
        <v>296.0792541503906</v>
      </c>
      <c r="F66" s="2">
        <v>0.1849312037229538</v>
      </c>
      <c r="G66" s="3"/>
      <c r="H66" s="3">
        <v>218.3616943359375</v>
      </c>
      <c r="I66" s="3">
        <v>615.3776245117188</v>
      </c>
    </row>
    <row r="67" spans="1:9" ht="12">
      <c r="A67" s="1">
        <v>1956</v>
      </c>
      <c r="B67" s="2">
        <v>13.776823997497559</v>
      </c>
      <c r="C67" s="2">
        <v>19.602380752563477</v>
      </c>
      <c r="D67" s="2">
        <v>315.0125427246094</v>
      </c>
      <c r="E67" s="2">
        <v>296.1524963378906</v>
      </c>
      <c r="F67" s="2">
        <v>0.18786479532718658</v>
      </c>
      <c r="G67" s="3"/>
      <c r="H67" s="3">
        <v>226.54212951660156</v>
      </c>
      <c r="I67" s="3">
        <v>634.4501953125</v>
      </c>
    </row>
    <row r="68" spans="1:9" ht="12">
      <c r="A68" s="1">
        <v>1957</v>
      </c>
      <c r="B68" s="2">
        <v>14.138012886047363</v>
      </c>
      <c r="C68" s="2">
        <v>20.09047508239746</v>
      </c>
      <c r="D68" s="2">
        <v>315.8734130859375</v>
      </c>
      <c r="E68" s="2">
        <v>296.27301025390625</v>
      </c>
      <c r="F68" s="2">
        <v>0.19055378437042236</v>
      </c>
      <c r="G68" s="3"/>
      <c r="H68" s="3">
        <v>235.13572692871094</v>
      </c>
      <c r="I68" s="3">
        <v>654.235595703125</v>
      </c>
    </row>
    <row r="69" spans="1:9" ht="12">
      <c r="A69" s="1">
        <v>1958</v>
      </c>
      <c r="B69" s="2">
        <v>14.55735969543457</v>
      </c>
      <c r="C69" s="2">
        <v>20.617267608642578</v>
      </c>
      <c r="D69" s="2">
        <v>316.75048828125</v>
      </c>
      <c r="E69" s="2">
        <v>296.3973693847656</v>
      </c>
      <c r="F69" s="2">
        <v>0.19306686520576477</v>
      </c>
      <c r="G69" s="3"/>
      <c r="H69" s="3">
        <v>243.9725799560547</v>
      </c>
      <c r="I69" s="3">
        <v>674.5236206054688</v>
      </c>
    </row>
    <row r="70" spans="1:9" ht="12">
      <c r="A70" s="1">
        <v>1959</v>
      </c>
      <c r="B70" s="2">
        <v>14.564202308654785</v>
      </c>
      <c r="C70" s="2">
        <v>20.703439712524414</v>
      </c>
      <c r="D70" s="2">
        <v>317.6299133300781</v>
      </c>
      <c r="E70" s="2">
        <v>296.5207824707031</v>
      </c>
      <c r="F70" s="2">
        <v>0.19543634355068207</v>
      </c>
      <c r="G70" s="3"/>
      <c r="H70" s="3">
        <v>253.1250457763672</v>
      </c>
      <c r="I70" s="3">
        <v>695.1732177734375</v>
      </c>
    </row>
    <row r="71" spans="1:9" ht="12">
      <c r="A71" s="1">
        <v>1960</v>
      </c>
      <c r="B71" s="2">
        <v>15.043111801147461</v>
      </c>
      <c r="C71" s="2">
        <v>21.302770614624023</v>
      </c>
      <c r="D71" s="2">
        <v>318.5051574707031</v>
      </c>
      <c r="E71" s="2">
        <v>296.6359558105469</v>
      </c>
      <c r="F71" s="2">
        <v>0.19766227900981903</v>
      </c>
      <c r="G71" s="3"/>
      <c r="H71" s="3">
        <v>262.7607116699219</v>
      </c>
      <c r="I71" s="3">
        <v>716.1013793945312</v>
      </c>
    </row>
    <row r="72" spans="1:9" ht="12">
      <c r="A72" s="1">
        <v>1961</v>
      </c>
      <c r="B72" s="2">
        <v>15.368133544921875</v>
      </c>
      <c r="C72" s="2">
        <v>21.854066848754883</v>
      </c>
      <c r="D72" s="2">
        <v>319.4060974121094</v>
      </c>
      <c r="E72" s="2">
        <v>296.8519592285156</v>
      </c>
      <c r="F72" s="2">
        <v>0.19981782138347626</v>
      </c>
      <c r="G72" s="3"/>
      <c r="H72" s="3">
        <v>272.73699951171875</v>
      </c>
      <c r="I72" s="3">
        <v>737.6109008789062</v>
      </c>
    </row>
    <row r="73" spans="1:9" ht="12">
      <c r="A73" s="1">
        <v>1962</v>
      </c>
      <c r="B73" s="2">
        <v>15.724884986877441</v>
      </c>
      <c r="C73" s="2">
        <v>22.41979217529297</v>
      </c>
      <c r="D73" s="2">
        <v>320.3218078613281</v>
      </c>
      <c r="E73" s="2">
        <v>297.1188659667969</v>
      </c>
      <c r="F73" s="2">
        <v>0.2020207941532135</v>
      </c>
      <c r="G73" s="3"/>
      <c r="H73" s="3">
        <v>282.8762512207031</v>
      </c>
      <c r="I73" s="3">
        <v>759.6771240234375</v>
      </c>
    </row>
    <row r="74" spans="1:9" ht="12">
      <c r="A74" s="1">
        <v>1963</v>
      </c>
      <c r="B74" s="2">
        <v>16.381633758544922</v>
      </c>
      <c r="C74" s="2">
        <v>23.311466217041016</v>
      </c>
      <c r="D74" s="2">
        <v>321.2691955566406</v>
      </c>
      <c r="E74" s="2">
        <v>297.44805908203125</v>
      </c>
      <c r="F74" s="2">
        <v>0.20433379709720612</v>
      </c>
      <c r="G74" s="3"/>
      <c r="H74" s="3">
        <v>293.4737548828125</v>
      </c>
      <c r="I74" s="3">
        <v>782.4312744140625</v>
      </c>
    </row>
    <row r="75" spans="1:9" ht="12">
      <c r="A75" s="1">
        <v>1964</v>
      </c>
      <c r="B75" s="2">
        <v>16.949344635009766</v>
      </c>
      <c r="C75" s="2">
        <v>24.118427276611328</v>
      </c>
      <c r="D75" s="2">
        <v>322.2652282714844</v>
      </c>
      <c r="E75" s="2">
        <v>297.86224365234375</v>
      </c>
      <c r="F75" s="2">
        <v>0.20684273540973663</v>
      </c>
      <c r="G75" s="3"/>
      <c r="H75" s="3">
        <v>304.6427001953125</v>
      </c>
      <c r="I75" s="3">
        <v>806.0453491210938</v>
      </c>
    </row>
    <row r="76" spans="1:9" ht="12">
      <c r="A76" s="1">
        <v>1965</v>
      </c>
      <c r="B76" s="2">
        <v>17.50479507446289</v>
      </c>
      <c r="C76" s="2">
        <v>24.902315139770508</v>
      </c>
      <c r="D76" s="2">
        <v>323.3003234863281</v>
      </c>
      <c r="E76" s="2">
        <v>298.3492126464844</v>
      </c>
      <c r="F76" s="2">
        <v>0.20962747931480408</v>
      </c>
      <c r="G76" s="3"/>
      <c r="H76" s="3">
        <v>316.3223571777344</v>
      </c>
      <c r="I76" s="3">
        <v>830.457763671875</v>
      </c>
    </row>
    <row r="77" spans="1:9" ht="12">
      <c r="A77" s="1">
        <v>1966</v>
      </c>
      <c r="B77" s="2">
        <v>18.126361846923828</v>
      </c>
      <c r="C77" s="2">
        <v>25.74906349182129</v>
      </c>
      <c r="D77" s="2">
        <v>324.375732421875</v>
      </c>
      <c r="E77" s="2">
        <v>299.0440368652344</v>
      </c>
      <c r="F77" s="2">
        <v>0.21281540393829346</v>
      </c>
      <c r="G77" s="3"/>
      <c r="H77" s="3">
        <v>328.49383544921875</v>
      </c>
      <c r="I77" s="3">
        <v>855.6776123046875</v>
      </c>
    </row>
    <row r="78" spans="1:9" ht="12">
      <c r="A78" s="1">
        <v>1967</v>
      </c>
      <c r="B78" s="2">
        <v>18.49463653564453</v>
      </c>
      <c r="C78" s="2">
        <v>26.325218200683594</v>
      </c>
      <c r="D78" s="2">
        <v>325.48333740234375</v>
      </c>
      <c r="E78" s="2">
        <v>299.7824401855469</v>
      </c>
      <c r="F78" s="2">
        <v>0.2165478765964508</v>
      </c>
      <c r="G78" s="3"/>
      <c r="H78" s="3">
        <v>341.1050720214844</v>
      </c>
      <c r="I78" s="3">
        <v>881.6427001953125</v>
      </c>
    </row>
    <row r="79" spans="1:9" ht="12">
      <c r="A79" s="1">
        <v>1968</v>
      </c>
      <c r="B79" s="2">
        <v>18.952390670776367</v>
      </c>
      <c r="C79" s="2">
        <v>27.023290634155273</v>
      </c>
      <c r="D79" s="2">
        <v>326.6082458496094</v>
      </c>
      <c r="E79" s="2">
        <v>300.5714111328125</v>
      </c>
      <c r="F79" s="2">
        <v>0.22080573439598083</v>
      </c>
      <c r="G79" s="3"/>
      <c r="H79" s="3">
        <v>354.1961975097656</v>
      </c>
      <c r="I79" s="3">
        <v>908.229736328125</v>
      </c>
    </row>
    <row r="80" spans="1:9" ht="12">
      <c r="A80" s="1">
        <v>1969</v>
      </c>
      <c r="B80" s="2">
        <v>19.870683670043945</v>
      </c>
      <c r="C80" s="2">
        <v>28.199203491210938</v>
      </c>
      <c r="D80" s="2">
        <v>327.77960205078125</v>
      </c>
      <c r="E80" s="2">
        <v>301.44354248046875</v>
      </c>
      <c r="F80" s="2">
        <v>0.22559693455696106</v>
      </c>
      <c r="G80" s="3"/>
      <c r="H80" s="3">
        <v>368.06640625</v>
      </c>
      <c r="I80" s="3">
        <v>935.6939697265625</v>
      </c>
    </row>
    <row r="81" spans="1:9" ht="12">
      <c r="A81" s="1">
        <v>1970</v>
      </c>
      <c r="B81" s="2">
        <v>20.347307205200195</v>
      </c>
      <c r="C81" s="2">
        <v>28.922630310058594</v>
      </c>
      <c r="D81" s="2">
        <v>329.009033203125</v>
      </c>
      <c r="E81" s="2">
        <v>302.5460205078125</v>
      </c>
      <c r="F81" s="2">
        <v>0.2310444712638855</v>
      </c>
      <c r="G81" s="3"/>
      <c r="H81" s="3">
        <v>382.7369079589844</v>
      </c>
      <c r="I81" s="3">
        <v>964.1644897460938</v>
      </c>
    </row>
    <row r="82" spans="1:9" ht="12">
      <c r="A82" s="1">
        <v>1971</v>
      </c>
      <c r="B82" s="2">
        <v>20.376312255859375</v>
      </c>
      <c r="C82" s="2">
        <v>29.06039047241211</v>
      </c>
      <c r="D82" s="2">
        <v>330.240234375</v>
      </c>
      <c r="E82" s="2">
        <v>304.1017761230469</v>
      </c>
      <c r="F82" s="2">
        <v>0.23747430741786957</v>
      </c>
      <c r="G82" s="3"/>
      <c r="H82" s="3">
        <v>398.0191650390625</v>
      </c>
      <c r="I82" s="3">
        <v>993.1387329101562</v>
      </c>
    </row>
    <row r="83" spans="1:9" ht="12">
      <c r="A83" s="1">
        <v>1972</v>
      </c>
      <c r="B83" s="2">
        <v>20.93147087097168</v>
      </c>
      <c r="C83" s="2">
        <v>29.781259536743164</v>
      </c>
      <c r="D83" s="2">
        <v>331.4674377441406</v>
      </c>
      <c r="E83" s="2">
        <v>305.72705078125</v>
      </c>
      <c r="F83" s="2">
        <v>0.24512943625450134</v>
      </c>
      <c r="G83" s="3"/>
      <c r="H83" s="3">
        <v>413.90423583984375</v>
      </c>
      <c r="I83" s="3">
        <v>1022.469482421875</v>
      </c>
    </row>
    <row r="84" spans="1:9" ht="12">
      <c r="A84" s="1">
        <v>1973</v>
      </c>
      <c r="B84" s="2">
        <v>21.707191467285156</v>
      </c>
      <c r="C84" s="2">
        <v>30.832555770874023</v>
      </c>
      <c r="D84" s="2">
        <v>332.74267578125</v>
      </c>
      <c r="E84" s="2">
        <v>307.5725402832031</v>
      </c>
      <c r="F84" s="2">
        <v>0.254006564617157</v>
      </c>
      <c r="G84" s="3"/>
      <c r="H84" s="3">
        <v>430.51239013671875</v>
      </c>
      <c r="I84" s="3">
        <v>1052.64501953125</v>
      </c>
    </row>
    <row r="85" spans="1:9" ht="12">
      <c r="A85" s="1">
        <v>1974</v>
      </c>
      <c r="B85" s="2">
        <v>21.651634216308594</v>
      </c>
      <c r="C85" s="2">
        <v>30.87042999267578</v>
      </c>
      <c r="D85" s="2">
        <v>334.040771484375</v>
      </c>
      <c r="E85" s="2">
        <v>309.7879943847656</v>
      </c>
      <c r="F85" s="2">
        <v>0.26431047916412354</v>
      </c>
      <c r="G85" s="3"/>
      <c r="H85" s="3">
        <v>447.6131286621094</v>
      </c>
      <c r="I85" s="3">
        <v>1083.49169921875</v>
      </c>
    </row>
    <row r="86" spans="1:9" ht="12">
      <c r="A86" s="1">
        <v>1975</v>
      </c>
      <c r="B86" s="2">
        <v>21.600479125976562</v>
      </c>
      <c r="C86" s="2">
        <v>30.94598388671875</v>
      </c>
      <c r="D86" s="2">
        <v>335.30059814453125</v>
      </c>
      <c r="E86" s="2">
        <v>312.1191101074219</v>
      </c>
      <c r="F86" s="2">
        <v>0.2761681079864502</v>
      </c>
      <c r="G86" s="3"/>
      <c r="H86" s="3">
        <v>464.6590881347656</v>
      </c>
      <c r="I86" s="3">
        <v>1114.3905029296875</v>
      </c>
    </row>
    <row r="87" spans="1:9" ht="12">
      <c r="A87" s="1">
        <v>1976</v>
      </c>
      <c r="B87" s="2">
        <v>22.91116714477539</v>
      </c>
      <c r="C87" s="2">
        <v>32.51396942138672</v>
      </c>
      <c r="D87" s="2">
        <v>336.5919494628906</v>
      </c>
      <c r="E87" s="2">
        <v>314.57220458984375</v>
      </c>
      <c r="F87" s="2">
        <v>0.2894817590713501</v>
      </c>
      <c r="G87" s="3"/>
      <c r="H87" s="3">
        <v>482.0935363769531</v>
      </c>
      <c r="I87" s="3">
        <v>1145.9244384765625</v>
      </c>
    </row>
    <row r="88" spans="1:9" ht="12">
      <c r="A88" s="1">
        <v>1977</v>
      </c>
      <c r="B88" s="2">
        <v>23.33003044128418</v>
      </c>
      <c r="C88" s="2">
        <v>33.06878662109375</v>
      </c>
      <c r="D88" s="2">
        <v>337.9728088378906</v>
      </c>
      <c r="E88" s="2">
        <v>317.1681213378906</v>
      </c>
      <c r="F88" s="2">
        <v>0.30423983931541443</v>
      </c>
      <c r="G88" s="3"/>
      <c r="H88" s="3">
        <v>500.34625244140625</v>
      </c>
      <c r="I88" s="3">
        <v>1178.646484375</v>
      </c>
    </row>
    <row r="89" spans="1:9" ht="12">
      <c r="A89" s="1">
        <v>1978</v>
      </c>
      <c r="B89" s="2">
        <v>24.11517906188965</v>
      </c>
      <c r="C89" s="2">
        <v>34.05060958862305</v>
      </c>
      <c r="D89" s="2">
        <v>339.38818359375</v>
      </c>
      <c r="E89" s="2">
        <v>319.81158447265625</v>
      </c>
      <c r="F89" s="2">
        <v>0.32033678889274597</v>
      </c>
      <c r="G89" s="3"/>
      <c r="H89" s="3">
        <v>519.1529541015625</v>
      </c>
      <c r="I89" s="3">
        <v>1212.08349609375</v>
      </c>
    </row>
    <row r="90" spans="1:9" ht="12">
      <c r="A90" s="1">
        <v>1979</v>
      </c>
      <c r="B90" s="2">
        <v>24.52773094177246</v>
      </c>
      <c r="C90" s="2">
        <v>34.6272087097168</v>
      </c>
      <c r="D90" s="2">
        <v>340.8483581542969</v>
      </c>
      <c r="E90" s="2">
        <v>322.482666015625</v>
      </c>
      <c r="F90" s="2">
        <v>0.3376307487487793</v>
      </c>
      <c r="G90" s="3"/>
      <c r="H90" s="3">
        <v>538.652099609375</v>
      </c>
      <c r="I90" s="3">
        <v>1246.350341796875</v>
      </c>
    </row>
    <row r="91" spans="1:9" ht="12">
      <c r="A91" s="1">
        <v>1980</v>
      </c>
      <c r="B91" s="2">
        <v>24.248931884765625</v>
      </c>
      <c r="C91" s="2">
        <v>34.43193817138672</v>
      </c>
      <c r="D91" s="2">
        <v>342.2919006347656</v>
      </c>
      <c r="E91" s="2">
        <v>325.06787109375</v>
      </c>
      <c r="F91" s="2">
        <v>0.3559230864048004</v>
      </c>
      <c r="G91" s="3"/>
      <c r="H91" s="3">
        <v>558.4290161132812</v>
      </c>
      <c r="I91" s="3">
        <v>1280.904296875</v>
      </c>
    </row>
    <row r="92" spans="1:9" ht="12">
      <c r="A92" s="1">
        <v>1981</v>
      </c>
      <c r="B92" s="2">
        <v>23.857040405273438</v>
      </c>
      <c r="C92" s="2">
        <v>34.06709671020508</v>
      </c>
      <c r="D92" s="2">
        <v>343.66595458984375</v>
      </c>
      <c r="E92" s="2">
        <v>327.4905090332031</v>
      </c>
      <c r="F92" s="2">
        <v>0.37490764260292053</v>
      </c>
      <c r="G92" s="3"/>
      <c r="H92" s="3">
        <v>577.9526977539062</v>
      </c>
      <c r="I92" s="3">
        <v>1315.199462890625</v>
      </c>
    </row>
    <row r="93" spans="1:9" ht="12">
      <c r="A93" s="1">
        <v>1982</v>
      </c>
      <c r="B93" s="2">
        <v>24.468372344970703</v>
      </c>
      <c r="C93" s="2">
        <v>34.7994499206543</v>
      </c>
      <c r="D93" s="2">
        <v>345.0165710449219</v>
      </c>
      <c r="E93" s="2">
        <v>329.76287841796875</v>
      </c>
      <c r="F93" s="2">
        <v>0.39426371455192566</v>
      </c>
      <c r="G93" s="3"/>
      <c r="H93" s="3">
        <v>597.1314697265625</v>
      </c>
      <c r="I93" s="3">
        <v>1349.5411376953125</v>
      </c>
    </row>
    <row r="94" spans="1:9" ht="12">
      <c r="A94" s="1">
        <v>1983</v>
      </c>
      <c r="B94" s="2">
        <v>24.83561897277832</v>
      </c>
      <c r="C94" s="2">
        <v>35.26937484741211</v>
      </c>
      <c r="D94" s="2">
        <v>346.40948486328125</v>
      </c>
      <c r="E94" s="2">
        <v>332.1213684082031</v>
      </c>
      <c r="F94" s="2">
        <v>0.4138721823692322</v>
      </c>
      <c r="G94" s="3"/>
      <c r="H94" s="3">
        <v>616.3046875</v>
      </c>
      <c r="I94" s="3">
        <v>1384.516845703125</v>
      </c>
    </row>
    <row r="95" spans="1:9" ht="12">
      <c r="A95" s="1">
        <v>1984</v>
      </c>
      <c r="B95" s="2">
        <v>25.584325790405273</v>
      </c>
      <c r="C95" s="2">
        <v>36.207733154296875</v>
      </c>
      <c r="D95" s="2">
        <v>347.84136962890625</v>
      </c>
      <c r="E95" s="2">
        <v>334.68084716796875</v>
      </c>
      <c r="F95" s="2">
        <v>0.4338260889053345</v>
      </c>
      <c r="G95" s="3"/>
      <c r="H95" s="3">
        <v>635.80908203125</v>
      </c>
      <c r="I95" s="3">
        <v>1420.1380615234375</v>
      </c>
    </row>
    <row r="96" spans="1:9" ht="12">
      <c r="A96" s="1">
        <v>1985</v>
      </c>
      <c r="B96" s="2">
        <v>26.369884490966797</v>
      </c>
      <c r="C96" s="2">
        <v>37.15658187866211</v>
      </c>
      <c r="D96" s="2">
        <v>349.3411560058594</v>
      </c>
      <c r="E96" s="2">
        <v>337.4798278808594</v>
      </c>
      <c r="F96" s="2">
        <v>0.45432141423225403</v>
      </c>
      <c r="G96" s="3"/>
      <c r="H96" s="3">
        <v>655.9340209960938</v>
      </c>
      <c r="I96" s="3">
        <v>1456.70166015625</v>
      </c>
    </row>
    <row r="97" spans="1:9" ht="12">
      <c r="A97" s="1">
        <v>1986</v>
      </c>
      <c r="B97" s="2">
        <v>26.665565490722656</v>
      </c>
      <c r="C97" s="2">
        <v>37.583045959472656</v>
      </c>
      <c r="D97" s="2">
        <v>350.88507080078125</v>
      </c>
      <c r="E97" s="2">
        <v>340.32354736328125</v>
      </c>
      <c r="F97" s="2">
        <v>0.4754651188850403</v>
      </c>
      <c r="G97" s="3"/>
      <c r="H97" s="3">
        <v>676.5843505859375</v>
      </c>
      <c r="I97" s="3">
        <v>1494.01806640625</v>
      </c>
    </row>
    <row r="98" spans="1:9" ht="12">
      <c r="A98" s="1">
        <v>1987</v>
      </c>
      <c r="B98" s="2">
        <v>27.350067138671875</v>
      </c>
      <c r="C98" s="2">
        <v>38.43398666381836</v>
      </c>
      <c r="D98" s="2">
        <v>352.453857421875</v>
      </c>
      <c r="E98" s="2">
        <v>343.41571044921875</v>
      </c>
      <c r="F98" s="2">
        <v>0.4972758889198303</v>
      </c>
      <c r="G98" s="3"/>
      <c r="H98" s="3">
        <v>697.62109375</v>
      </c>
      <c r="I98" s="3">
        <v>1531.9202880859375</v>
      </c>
    </row>
    <row r="99" spans="1:9" ht="12">
      <c r="A99" s="1">
        <v>1988</v>
      </c>
      <c r="B99" s="2">
        <v>28.236127853393555</v>
      </c>
      <c r="C99" s="2">
        <v>39.495426177978516</v>
      </c>
      <c r="D99" s="2">
        <v>354.086669921875</v>
      </c>
      <c r="E99" s="2">
        <v>346.5819396972656</v>
      </c>
      <c r="F99" s="2">
        <v>0.5198497176170349</v>
      </c>
      <c r="G99" s="3"/>
      <c r="H99" s="3">
        <v>719.3565063476562</v>
      </c>
      <c r="I99" s="3">
        <v>1570.7523193359375</v>
      </c>
    </row>
    <row r="100" spans="1:9" ht="12">
      <c r="A100" s="1">
        <v>1989</v>
      </c>
      <c r="B100" s="2">
        <v>28.564697265625</v>
      </c>
      <c r="C100" s="2">
        <v>39.94215774536133</v>
      </c>
      <c r="D100" s="2">
        <v>355.76959228515625</v>
      </c>
      <c r="E100" s="2">
        <v>349.7741394042969</v>
      </c>
      <c r="F100" s="2">
        <v>0.5431298613548279</v>
      </c>
      <c r="G100" s="3"/>
      <c r="H100" s="3">
        <v>741.6956787109375</v>
      </c>
      <c r="I100" s="3">
        <v>1610.415283203125</v>
      </c>
    </row>
    <row r="101" spans="1:9" ht="12">
      <c r="A101" s="1">
        <v>1990</v>
      </c>
      <c r="B101" s="2">
        <v>28.371902465820312</v>
      </c>
      <c r="C101" s="2">
        <v>40.01539611816406</v>
      </c>
      <c r="D101" s="2">
        <v>357.43511962890625</v>
      </c>
      <c r="E101" s="2">
        <v>352.9674987792969</v>
      </c>
      <c r="F101" s="2">
        <v>0.5669989585876465</v>
      </c>
      <c r="G101" s="3"/>
      <c r="H101" s="3">
        <v>764.1536865234375</v>
      </c>
      <c r="I101" s="3">
        <v>1650.3848876953125</v>
      </c>
    </row>
    <row r="102" spans="1:9" ht="12">
      <c r="A102" s="1">
        <v>1991</v>
      </c>
      <c r="B102" s="2">
        <v>28.257965087890625</v>
      </c>
      <c r="C102" s="2">
        <v>39.925140380859375</v>
      </c>
      <c r="D102" s="2">
        <v>359.0520324707031</v>
      </c>
      <c r="E102" s="2">
        <v>356.0638122558594</v>
      </c>
      <c r="F102" s="2">
        <v>0.5913193821907043</v>
      </c>
      <c r="G102" s="3"/>
      <c r="H102" s="3">
        <v>786.3600463867188</v>
      </c>
      <c r="I102" s="3">
        <v>1690.366455078125</v>
      </c>
    </row>
    <row r="103" spans="1:9" ht="12">
      <c r="A103" s="1">
        <v>1992</v>
      </c>
      <c r="B103" s="2">
        <v>27.38344383239746</v>
      </c>
      <c r="C103" s="2">
        <v>39.074302673339844</v>
      </c>
      <c r="D103" s="2">
        <v>360.5958251953125</v>
      </c>
      <c r="E103" s="2">
        <v>358.9596252441406</v>
      </c>
      <c r="F103" s="2">
        <v>0.6158486604690552</v>
      </c>
      <c r="G103" s="3"/>
      <c r="H103" s="3">
        <v>808.1575927734375</v>
      </c>
      <c r="I103" s="3">
        <v>1729.9725341796875</v>
      </c>
    </row>
    <row r="104" spans="1:9" ht="12">
      <c r="A104" s="1">
        <v>1993</v>
      </c>
      <c r="B104" s="2">
        <v>27.62477684020996</v>
      </c>
      <c r="C104" s="2">
        <v>39.339317321777344</v>
      </c>
      <c r="D104" s="2">
        <v>362.0682067871094</v>
      </c>
      <c r="E104" s="2">
        <v>361.6905517578125</v>
      </c>
      <c r="F104" s="2">
        <v>0.6403064727783203</v>
      </c>
      <c r="G104" s="3"/>
      <c r="H104" s="3">
        <v>829.7614135742188</v>
      </c>
      <c r="I104" s="3">
        <v>1769.146240234375</v>
      </c>
    </row>
    <row r="105" spans="1:9" ht="12">
      <c r="A105" s="1">
        <v>1994</v>
      </c>
      <c r="B105" s="2">
        <v>27.678430557250977</v>
      </c>
      <c r="C105" s="2">
        <v>39.41665267944336</v>
      </c>
      <c r="D105" s="2">
        <v>363.54949951171875</v>
      </c>
      <c r="E105" s="2">
        <v>364.220703125</v>
      </c>
      <c r="F105" s="2">
        <v>0.6645001769065857</v>
      </c>
      <c r="G105" s="3"/>
      <c r="H105" s="3">
        <v>851.580322265625</v>
      </c>
      <c r="I105" s="3">
        <v>1808.5145263671875</v>
      </c>
    </row>
    <row r="106" spans="1:9" ht="12">
      <c r="A106" s="1">
        <v>1995</v>
      </c>
      <c r="B106" s="2">
        <v>27.9321231842041</v>
      </c>
      <c r="C106" s="2">
        <v>39.6967658996582</v>
      </c>
      <c r="D106" s="2">
        <v>365.0335998535156</v>
      </c>
      <c r="E106" s="2">
        <v>366.6854553222656</v>
      </c>
      <c r="F106" s="2">
        <v>0.6882795095443726</v>
      </c>
      <c r="G106" s="3"/>
      <c r="H106" s="3">
        <v>873.583740234375</v>
      </c>
      <c r="I106" s="3">
        <v>1848.0362548828125</v>
      </c>
    </row>
    <row r="107" spans="1:9" ht="12">
      <c r="A107" s="1">
        <v>1996</v>
      </c>
      <c r="B107" s="2">
        <v>28.49698829650879</v>
      </c>
      <c r="C107" s="2">
        <v>40.29072952270508</v>
      </c>
      <c r="D107" s="2">
        <v>366.5505065917969</v>
      </c>
      <c r="E107" s="2">
        <v>369.1606140136719</v>
      </c>
      <c r="F107" s="2">
        <v>0.7116432189941406</v>
      </c>
      <c r="G107" s="3"/>
      <c r="H107" s="3">
        <v>896.0432739257812</v>
      </c>
      <c r="I107" s="3">
        <v>1887.9556884765625</v>
      </c>
    </row>
    <row r="108" spans="1:9" ht="12">
      <c r="A108" s="1">
        <v>1997</v>
      </c>
      <c r="B108" s="2">
        <v>28.40552520751953</v>
      </c>
      <c r="C108" s="2">
        <v>40.22836685180664</v>
      </c>
      <c r="D108" s="2">
        <v>368.0908508300781</v>
      </c>
      <c r="E108" s="2">
        <v>371.5795593261719</v>
      </c>
      <c r="F108" s="2">
        <v>0.7346249222755432</v>
      </c>
      <c r="G108" s="3"/>
      <c r="H108" s="3">
        <v>918.9461059570312</v>
      </c>
      <c r="I108" s="3">
        <v>1928.2230224609375</v>
      </c>
    </row>
    <row r="109" spans="1:9" ht="12">
      <c r="A109" s="1">
        <v>1998</v>
      </c>
      <c r="B109" s="2">
        <v>27.964662551879883</v>
      </c>
      <c r="C109" s="2">
        <v>39.81660079956055</v>
      </c>
      <c r="D109" s="2">
        <v>369.5880432128906</v>
      </c>
      <c r="E109" s="2">
        <v>373.8978576660156</v>
      </c>
      <c r="F109" s="2">
        <v>0.7571779489517212</v>
      </c>
      <c r="G109" s="3"/>
      <c r="H109" s="3">
        <v>941.7230834960938</v>
      </c>
      <c r="I109" s="3">
        <v>1968.2969970703125</v>
      </c>
    </row>
    <row r="110" spans="1:9" ht="12">
      <c r="A110" s="1">
        <v>1999</v>
      </c>
      <c r="B110" s="2">
        <v>28.18277931213379</v>
      </c>
      <c r="C110" s="2">
        <v>40.06381607055664</v>
      </c>
      <c r="D110" s="2">
        <v>371.05126953125</v>
      </c>
      <c r="E110" s="2">
        <v>376.19940185546875</v>
      </c>
      <c r="F110" s="2">
        <v>0.7792617082595825</v>
      </c>
      <c r="G110" s="3"/>
      <c r="H110" s="3">
        <v>964.36767578125</v>
      </c>
      <c r="I110" s="3">
        <v>2008.206298828125</v>
      </c>
    </row>
    <row r="111" spans="1:9" ht="12">
      <c r="A111" s="1">
        <v>2000</v>
      </c>
      <c r="B111" s="2">
        <v>28.79433250427246</v>
      </c>
      <c r="C111" s="2">
        <v>40.704471588134766</v>
      </c>
      <c r="D111" s="2">
        <v>372.55133056640625</v>
      </c>
      <c r="E111" s="2">
        <v>378.31622314453125</v>
      </c>
      <c r="F111" s="2">
        <v>0.8008435368537903</v>
      </c>
      <c r="G111" s="2">
        <v>0</v>
      </c>
      <c r="H111" s="3">
        <v>987.5192260742188</v>
      </c>
      <c r="I111" s="3">
        <v>2048.51025390625</v>
      </c>
    </row>
    <row r="112" spans="1:9" ht="12">
      <c r="A112" s="1">
        <v>2001</v>
      </c>
      <c r="B112" s="2">
        <v>28.957107543945312</v>
      </c>
      <c r="C112" s="2">
        <v>41.041934967041016</v>
      </c>
      <c r="D112" s="2">
        <v>374.09381103515625</v>
      </c>
      <c r="E112" s="2">
        <v>380.1793518066406</v>
      </c>
      <c r="F112" s="2">
        <v>0.8217622637748718</v>
      </c>
      <c r="G112" s="2">
        <v>3.854753017425537</v>
      </c>
      <c r="H112" s="3">
        <v>1011.2380981445312</v>
      </c>
      <c r="I112" s="3">
        <v>2089.34130859375</v>
      </c>
    </row>
    <row r="113" spans="1:9" ht="12">
      <c r="A113" s="1">
        <v>2002</v>
      </c>
      <c r="B113" s="2">
        <v>29.887033462524414</v>
      </c>
      <c r="C113" s="2">
        <v>42.14655303955078</v>
      </c>
      <c r="D113" s="2">
        <v>375.6788635253906</v>
      </c>
      <c r="E113" s="2">
        <v>382.01605224609375</v>
      </c>
      <c r="F113" s="2">
        <v>0.841914176940918</v>
      </c>
      <c r="G113" s="2">
        <v>7.779636383056641</v>
      </c>
      <c r="H113" s="3">
        <v>1035.2821044921875</v>
      </c>
      <c r="I113" s="3">
        <v>2130.797607421875</v>
      </c>
    </row>
    <row r="114" spans="1:9" ht="12">
      <c r="A114" s="1">
        <v>2003</v>
      </c>
      <c r="B114" s="2">
        <v>30.993297576904297</v>
      </c>
      <c r="C114" s="2">
        <v>43.42750549316406</v>
      </c>
      <c r="D114" s="2">
        <v>377.3709411621094</v>
      </c>
      <c r="E114" s="2">
        <v>383.9322814941406</v>
      </c>
      <c r="F114" s="2">
        <v>0.8614151477813721</v>
      </c>
      <c r="G114" s="2">
        <v>11.772160530090332</v>
      </c>
      <c r="H114" s="3">
        <v>1060.0250244140625</v>
      </c>
      <c r="I114" s="3">
        <v>2173.424560546875</v>
      </c>
    </row>
    <row r="115" spans="1:9" ht="12">
      <c r="A115" s="1">
        <v>2004</v>
      </c>
      <c r="B115" s="2">
        <v>32.33373260498047</v>
      </c>
      <c r="C115" s="2">
        <v>44.942630767822266</v>
      </c>
      <c r="D115" s="2">
        <v>379.18817138671875</v>
      </c>
      <c r="E115" s="2">
        <v>386.0457763671875</v>
      </c>
      <c r="F115" s="2">
        <v>0.8804716467857361</v>
      </c>
      <c r="G115" s="2">
        <v>15.830350875854492</v>
      </c>
      <c r="H115" s="3">
        <v>1085.94189453125</v>
      </c>
      <c r="I115" s="3">
        <v>2217.420166015625</v>
      </c>
    </row>
    <row r="116" spans="1:9" ht="12">
      <c r="A116" s="1">
        <v>2005</v>
      </c>
      <c r="B116" s="2">
        <v>33.89078140258789</v>
      </c>
      <c r="C116" s="2">
        <v>46.67436981201172</v>
      </c>
      <c r="D116" s="2">
        <v>381.1522216796875</v>
      </c>
      <c r="E116" s="2">
        <v>388.30584716796875</v>
      </c>
      <c r="F116" s="2">
        <v>0.8993163108825684</v>
      </c>
      <c r="G116" s="2">
        <v>19.953014373779297</v>
      </c>
      <c r="H116" s="3">
        <v>1113.3238525390625</v>
      </c>
      <c r="I116" s="3">
        <v>2263.01220703125</v>
      </c>
    </row>
    <row r="117" spans="1:9" ht="12">
      <c r="A117" s="1">
        <v>2006</v>
      </c>
      <c r="B117" s="2">
        <v>33.831520080566406</v>
      </c>
      <c r="C117" s="2">
        <v>46.78980255126953</v>
      </c>
      <c r="D117" s="2">
        <v>383.1632385253906</v>
      </c>
      <c r="E117" s="2">
        <v>390.6029052734375</v>
      </c>
      <c r="F117" s="2">
        <v>0.9180926084518433</v>
      </c>
      <c r="G117" s="2">
        <v>24.1396484375</v>
      </c>
      <c r="H117" s="3">
        <v>1142.075439453125</v>
      </c>
      <c r="I117" s="3">
        <v>2309.4619140625</v>
      </c>
    </row>
    <row r="118" spans="1:9" ht="12">
      <c r="A118" s="1">
        <v>2007</v>
      </c>
      <c r="B118" s="2">
        <v>34.4869499206543</v>
      </c>
      <c r="C118" s="2">
        <v>47.61992263793945</v>
      </c>
      <c r="D118" s="2">
        <v>385.2003173828125</v>
      </c>
      <c r="E118" s="2">
        <v>392.96484375</v>
      </c>
      <c r="F118" s="2">
        <v>0.9368186593055725</v>
      </c>
      <c r="G118" s="2">
        <v>28.39004135131836</v>
      </c>
      <c r="H118" s="3">
        <v>1171.46875</v>
      </c>
      <c r="I118" s="3">
        <v>2356.56298828125</v>
      </c>
    </row>
    <row r="119" spans="1:9" ht="12">
      <c r="A119" s="1">
        <v>2008</v>
      </c>
      <c r="B119" s="2">
        <v>35.14237594604492</v>
      </c>
      <c r="C119" s="2">
        <v>48.45003890991211</v>
      </c>
      <c r="D119" s="2">
        <v>387.2856140136719</v>
      </c>
      <c r="E119" s="2">
        <v>395.4087219238281</v>
      </c>
      <c r="F119" s="2">
        <v>0.9555699825286865</v>
      </c>
      <c r="G119" s="2">
        <v>32.70411682128906</v>
      </c>
      <c r="H119" s="3">
        <v>1201.5037841796875</v>
      </c>
      <c r="I119" s="3">
        <v>2404.494140625</v>
      </c>
    </row>
    <row r="120" spans="1:9" ht="12">
      <c r="A120" s="1">
        <v>2009</v>
      </c>
      <c r="B120" s="2">
        <v>35.79780578613281</v>
      </c>
      <c r="C120" s="2">
        <v>49.2801628112793</v>
      </c>
      <c r="D120" s="2">
        <v>389.4185485839844</v>
      </c>
      <c r="E120" s="2">
        <v>397.916259765625</v>
      </c>
      <c r="F120" s="2">
        <v>0.9744051098823547</v>
      </c>
      <c r="G120" s="2">
        <v>37.0820426940918</v>
      </c>
      <c r="H120" s="3">
        <v>1232.1805419921875</v>
      </c>
      <c r="I120" s="3">
        <v>2453.25537109375</v>
      </c>
    </row>
    <row r="121" spans="1:9" ht="12">
      <c r="A121" s="1">
        <v>2010</v>
      </c>
      <c r="B121" s="2">
        <v>36.4532356262207</v>
      </c>
      <c r="C121" s="2">
        <v>50.11028289794922</v>
      </c>
      <c r="D121" s="2">
        <v>391.5987548828125</v>
      </c>
      <c r="E121" s="2">
        <v>400.5990905761719</v>
      </c>
      <c r="F121" s="2">
        <v>0.9934053421020508</v>
      </c>
      <c r="G121" s="2">
        <v>41.52417755126953</v>
      </c>
      <c r="H121" s="3">
        <v>1263.4989013671875</v>
      </c>
      <c r="I121" s="3">
        <v>2502.846923828125</v>
      </c>
    </row>
    <row r="122" spans="1:9" ht="12">
      <c r="A122" s="1">
        <v>2011</v>
      </c>
      <c r="B122" s="2">
        <v>37.39735412597656</v>
      </c>
      <c r="C122" s="2">
        <v>51.287357330322266</v>
      </c>
      <c r="D122" s="2">
        <v>393.839599609375</v>
      </c>
      <c r="E122" s="2">
        <v>403.6263427734375</v>
      </c>
      <c r="F122" s="2">
        <v>1.0127664804458618</v>
      </c>
      <c r="G122" s="2">
        <v>46.03129959106445</v>
      </c>
      <c r="H122" s="3">
        <v>1295.5677490234375</v>
      </c>
      <c r="I122" s="3">
        <v>2553.398681640625</v>
      </c>
    </row>
    <row r="123" spans="1:9" ht="12">
      <c r="A123" s="1">
        <v>2012</v>
      </c>
      <c r="B123" s="2">
        <v>38.34147644042969</v>
      </c>
      <c r="C123" s="2">
        <v>52.46443176269531</v>
      </c>
      <c r="D123" s="2">
        <v>396.16180419921875</v>
      </c>
      <c r="E123" s="2">
        <v>406.9644470214844</v>
      </c>
      <c r="F123" s="2">
        <v>1.0327529907226562</v>
      </c>
      <c r="G123" s="2">
        <v>50.60498809814453</v>
      </c>
      <c r="H123" s="3">
        <v>1328.5679931640625</v>
      </c>
      <c r="I123" s="3">
        <v>2605.12744140625</v>
      </c>
    </row>
    <row r="124" spans="1:9" ht="12">
      <c r="A124" s="1">
        <v>2013</v>
      </c>
      <c r="B124" s="2">
        <v>39.28559875488281</v>
      </c>
      <c r="C124" s="2">
        <v>53.641510009765625</v>
      </c>
      <c r="D124" s="2">
        <v>398.5630187988281</v>
      </c>
      <c r="E124" s="2">
        <v>410.4385070800781</v>
      </c>
      <c r="F124" s="2">
        <v>1.0534963607788086</v>
      </c>
      <c r="G124" s="2">
        <v>55.24759292602539</v>
      </c>
      <c r="H124" s="3">
        <v>1362.499755859375</v>
      </c>
      <c r="I124" s="3">
        <v>2658.033203125</v>
      </c>
    </row>
    <row r="125" spans="1:9" ht="12">
      <c r="A125" s="1">
        <v>2014</v>
      </c>
      <c r="B125" s="2">
        <v>40.229713439941406</v>
      </c>
      <c r="C125" s="2">
        <v>54.818580627441406</v>
      </c>
      <c r="D125" s="2">
        <v>401.0416259765625</v>
      </c>
      <c r="E125" s="2">
        <v>414.0449523925781</v>
      </c>
      <c r="F125" s="2">
        <v>1.075000524520874</v>
      </c>
      <c r="G125" s="2">
        <v>59.96169662475586</v>
      </c>
      <c r="H125" s="3">
        <v>1397.36279296875</v>
      </c>
      <c r="I125" s="3">
        <v>2712.1162109375</v>
      </c>
    </row>
    <row r="126" spans="1:9" ht="12">
      <c r="A126" s="1">
        <v>2015</v>
      </c>
      <c r="B126" s="2">
        <v>41.1738395690918</v>
      </c>
      <c r="C126" s="2">
        <v>55.995662689208984</v>
      </c>
      <c r="D126" s="2">
        <v>403.5962219238281</v>
      </c>
      <c r="E126" s="2">
        <v>417.7691650390625</v>
      </c>
      <c r="F126" s="2">
        <v>1.0972586870193481</v>
      </c>
      <c r="G126" s="2">
        <v>64.7498779296875</v>
      </c>
      <c r="H126" s="3">
        <v>1433.1573486328125</v>
      </c>
      <c r="I126" s="3">
        <v>2767.376220703125</v>
      </c>
    </row>
    <row r="127" spans="1:9" ht="12">
      <c r="A127" s="1">
        <v>2016</v>
      </c>
      <c r="B127" s="2">
        <v>42.115848541259766</v>
      </c>
      <c r="C127" s="2">
        <v>57.17062759399414</v>
      </c>
      <c r="D127" s="2">
        <v>406.22564697265625</v>
      </c>
      <c r="E127" s="2">
        <v>421.6122131347656</v>
      </c>
      <c r="F127" s="2">
        <v>1.1202540397644043</v>
      </c>
      <c r="G127" s="2">
        <v>69.61468505859375</v>
      </c>
      <c r="H127" s="3">
        <v>1469.8831787109375</v>
      </c>
      <c r="I127" s="3">
        <v>2823.8125</v>
      </c>
    </row>
    <row r="128" spans="1:9" ht="12">
      <c r="A128" s="1">
        <v>2017</v>
      </c>
      <c r="B128" s="2">
        <v>43.057861328125</v>
      </c>
      <c r="C128" s="2">
        <v>58.3455924987793</v>
      </c>
      <c r="D128" s="2">
        <v>408.9287414550781</v>
      </c>
      <c r="E128" s="2">
        <v>425.5838928222656</v>
      </c>
      <c r="F128" s="2">
        <v>1.14397394657135</v>
      </c>
      <c r="G128" s="2">
        <v>74.55860137939453</v>
      </c>
      <c r="H128" s="3">
        <v>1507.54052734375</v>
      </c>
      <c r="I128" s="3">
        <v>2881.423583984375</v>
      </c>
    </row>
    <row r="129" spans="1:9" ht="12">
      <c r="A129" s="1">
        <v>2018</v>
      </c>
      <c r="B129" s="2">
        <v>43.99987030029297</v>
      </c>
      <c r="C129" s="2">
        <v>59.52056121826172</v>
      </c>
      <c r="D129" s="2">
        <v>411.70477294921875</v>
      </c>
      <c r="E129" s="2">
        <v>429.6776123046875</v>
      </c>
      <c r="F129" s="2">
        <v>1.1684080362319946</v>
      </c>
      <c r="G129" s="2">
        <v>79.58407592773438</v>
      </c>
      <c r="H129" s="3">
        <v>1546.1292724609375</v>
      </c>
      <c r="I129" s="3">
        <v>2940.209716796875</v>
      </c>
    </row>
    <row r="130" spans="1:9" ht="12">
      <c r="A130" s="1">
        <v>2019</v>
      </c>
      <c r="B130" s="2">
        <v>44.94188690185547</v>
      </c>
      <c r="C130" s="2">
        <v>60.69552993774414</v>
      </c>
      <c r="D130" s="2">
        <v>414.5531005859375</v>
      </c>
      <c r="E130" s="2">
        <v>433.8883361816406</v>
      </c>
      <c r="F130" s="2">
        <v>1.1935393810272217</v>
      </c>
      <c r="G130" s="2">
        <v>84.69352722167969</v>
      </c>
      <c r="H130" s="3">
        <v>1585.6495361328125</v>
      </c>
      <c r="I130" s="3">
        <v>3000.1708984375</v>
      </c>
    </row>
    <row r="131" spans="1:9" ht="12">
      <c r="A131" s="1">
        <v>2020</v>
      </c>
      <c r="B131" s="2">
        <v>45.88389587402344</v>
      </c>
      <c r="C131" s="2">
        <v>61.8704948425293</v>
      </c>
      <c r="D131" s="2">
        <v>417.4732666015625</v>
      </c>
      <c r="E131" s="2">
        <v>438.1694030761719</v>
      </c>
      <c r="F131" s="2">
        <v>1.2193315029144287</v>
      </c>
      <c r="G131" s="2">
        <v>89.88927459716797</v>
      </c>
      <c r="H131" s="3">
        <v>1626.10107421875</v>
      </c>
      <c r="I131" s="3">
        <v>3061.30712890625</v>
      </c>
    </row>
    <row r="132" spans="1:9" ht="12">
      <c r="A132" s="1">
        <v>2021</v>
      </c>
      <c r="B132" s="2">
        <v>47.147125244140625</v>
      </c>
      <c r="C132" s="2">
        <v>63.44868469238281</v>
      </c>
      <c r="D132" s="2">
        <v>420.4800720214844</v>
      </c>
      <c r="E132" s="2">
        <v>442.5089416503906</v>
      </c>
      <c r="F132" s="2">
        <v>1.2457163333892822</v>
      </c>
      <c r="G132" s="2">
        <v>95.17350006103516</v>
      </c>
      <c r="H132" s="3">
        <v>1667.6051025390625</v>
      </c>
      <c r="I132" s="3">
        <v>3123.76953125</v>
      </c>
    </row>
    <row r="133" spans="1:9" ht="12">
      <c r="A133" s="1">
        <v>2022</v>
      </c>
      <c r="B133" s="2">
        <v>48.41035079956055</v>
      </c>
      <c r="C133" s="2">
        <v>65.02686309814453</v>
      </c>
      <c r="D133" s="2">
        <v>423.5966796875</v>
      </c>
      <c r="E133" s="2">
        <v>446.9998779296875</v>
      </c>
      <c r="F133" s="2">
        <v>1.2726690769195557</v>
      </c>
      <c r="G133" s="2">
        <v>100.54814910888672</v>
      </c>
      <c r="H133" s="3">
        <v>1710.36328125</v>
      </c>
      <c r="I133" s="3">
        <v>3187.81005859375</v>
      </c>
    </row>
    <row r="134" spans="1:9" ht="12">
      <c r="A134" s="1">
        <v>2023</v>
      </c>
      <c r="B134" s="2">
        <v>49.673580169677734</v>
      </c>
      <c r="C134" s="2">
        <v>66.60505676269531</v>
      </c>
      <c r="D134" s="2">
        <v>426.82080078125</v>
      </c>
      <c r="E134" s="2">
        <v>451.6783752441406</v>
      </c>
      <c r="F134" s="2">
        <v>1.3002240657806396</v>
      </c>
      <c r="G134" s="2">
        <v>106.01519012451172</v>
      </c>
      <c r="H134" s="3">
        <v>1754.37548828125</v>
      </c>
      <c r="I134" s="3">
        <v>3253.4287109375</v>
      </c>
    </row>
    <row r="135" spans="1:9" ht="12">
      <c r="A135" s="1">
        <v>2024</v>
      </c>
      <c r="B135" s="2">
        <v>50.93680953979492</v>
      </c>
      <c r="C135" s="2">
        <v>68.18324279785156</v>
      </c>
      <c r="D135" s="2">
        <v>430.1506652832031</v>
      </c>
      <c r="E135" s="2">
        <v>456.5345458984375</v>
      </c>
      <c r="F135" s="2">
        <v>1.3284236192703247</v>
      </c>
      <c r="G135" s="2">
        <v>111.57672882080078</v>
      </c>
      <c r="H135" s="3">
        <v>1799.641845703125</v>
      </c>
      <c r="I135" s="3">
        <v>3320.62548828125</v>
      </c>
    </row>
    <row r="136" spans="1:9" ht="12">
      <c r="A136" s="1">
        <v>2025</v>
      </c>
      <c r="B136" s="2">
        <v>52.200035095214844</v>
      </c>
      <c r="C136" s="2">
        <v>69.76142120361328</v>
      </c>
      <c r="D136" s="2">
        <v>433.5849914550781</v>
      </c>
      <c r="E136" s="2">
        <v>461.5682678222656</v>
      </c>
      <c r="F136" s="2">
        <v>1.3572951555252075</v>
      </c>
      <c r="G136" s="2">
        <v>117.23500061035156</v>
      </c>
      <c r="H136" s="3">
        <v>1846.162353515625</v>
      </c>
      <c r="I136" s="3">
        <v>3389.400634765625</v>
      </c>
    </row>
    <row r="137" spans="1:9" ht="12">
      <c r="A137" s="1">
        <v>2026</v>
      </c>
      <c r="B137" s="2">
        <v>53.46347427368164</v>
      </c>
      <c r="C137" s="2">
        <v>71.3398208618164</v>
      </c>
      <c r="D137" s="2">
        <v>437.1226501464844</v>
      </c>
      <c r="E137" s="2">
        <v>466.75592041015625</v>
      </c>
      <c r="F137" s="2">
        <v>1.3868508338928223</v>
      </c>
      <c r="G137" s="2">
        <v>122.99230194091797</v>
      </c>
      <c r="H137" s="3">
        <v>1893.9368896484375</v>
      </c>
      <c r="I137" s="3">
        <v>3459.75390625</v>
      </c>
    </row>
    <row r="138" spans="1:9" ht="12">
      <c r="A138" s="1">
        <v>2027</v>
      </c>
      <c r="B138" s="2">
        <v>54.7269172668457</v>
      </c>
      <c r="C138" s="2">
        <v>72.91822052001953</v>
      </c>
      <c r="D138" s="2">
        <v>440.7627868652344</v>
      </c>
      <c r="E138" s="2">
        <v>472.0965270996094</v>
      </c>
      <c r="F138" s="2">
        <v>1.4170845746994019</v>
      </c>
      <c r="G138" s="2">
        <v>128.85096740722656</v>
      </c>
      <c r="H138" s="3">
        <v>1942.965576171875</v>
      </c>
      <c r="I138" s="3">
        <v>3531.685546875</v>
      </c>
    </row>
    <row r="139" spans="1:9" ht="12">
      <c r="A139" s="1">
        <v>2028</v>
      </c>
      <c r="B139" s="2">
        <v>55.9903564453125</v>
      </c>
      <c r="C139" s="2">
        <v>74.49662017822266</v>
      </c>
      <c r="D139" s="2">
        <v>444.5047607421875</v>
      </c>
      <c r="E139" s="2">
        <v>477.6182556152344</v>
      </c>
      <c r="F139" s="2">
        <v>1.447996735572815</v>
      </c>
      <c r="G139" s="2">
        <v>134.8132781982422</v>
      </c>
      <c r="H139" s="3">
        <v>1993.2484130859375</v>
      </c>
      <c r="I139" s="3">
        <v>3605.19580078125</v>
      </c>
    </row>
    <row r="140" spans="1:9" ht="12">
      <c r="A140" s="1">
        <v>2029</v>
      </c>
      <c r="B140" s="2">
        <v>57.253807067871094</v>
      </c>
      <c r="C140" s="2">
        <v>76.07502746582031</v>
      </c>
      <c r="D140" s="2">
        <v>448.3479919433594</v>
      </c>
      <c r="E140" s="2">
        <v>483.311279296875</v>
      </c>
      <c r="F140" s="2">
        <v>1.4795953035354614</v>
      </c>
      <c r="G140" s="2">
        <v>140.88157653808594</v>
      </c>
      <c r="H140" s="3">
        <v>2044.785400390625</v>
      </c>
      <c r="I140" s="3">
        <v>3680.2841796875</v>
      </c>
    </row>
    <row r="141" spans="1:9" ht="12">
      <c r="A141" s="1">
        <v>2030</v>
      </c>
      <c r="B141" s="2">
        <v>58.517242431640625</v>
      </c>
      <c r="C141" s="2">
        <v>77.6534194946289</v>
      </c>
      <c r="D141" s="2">
        <v>452.29217529296875</v>
      </c>
      <c r="E141" s="2">
        <v>489.3586730957031</v>
      </c>
      <c r="F141" s="2">
        <v>1.5119357109069824</v>
      </c>
      <c r="G141" s="2">
        <v>147.05821228027344</v>
      </c>
      <c r="H141" s="3">
        <v>2097.576416015625</v>
      </c>
      <c r="I141" s="3">
        <v>3756.951171875</v>
      </c>
    </row>
    <row r="142" spans="1:9" ht="12">
      <c r="A142" s="1">
        <v>2031</v>
      </c>
      <c r="B142" s="2">
        <v>60.013179779052734</v>
      </c>
      <c r="C142" s="2">
        <v>79.50291442871094</v>
      </c>
      <c r="D142" s="2">
        <v>456.34808349609375</v>
      </c>
      <c r="E142" s="2">
        <v>495.98211669921875</v>
      </c>
      <c r="F142" s="2">
        <v>1.5452169179916382</v>
      </c>
      <c r="G142" s="2">
        <v>153.34593200683594</v>
      </c>
      <c r="H142" s="3">
        <v>2151.708251953125</v>
      </c>
      <c r="I142" s="3">
        <v>3835.298095703125</v>
      </c>
    </row>
    <row r="143" spans="1:9" ht="12">
      <c r="A143" s="1">
        <v>2032</v>
      </c>
      <c r="B143" s="2">
        <v>61.509117126464844</v>
      </c>
      <c r="C143" s="2">
        <v>81.3524169921875</v>
      </c>
      <c r="D143" s="2">
        <v>460.5327453613281</v>
      </c>
      <c r="E143" s="2">
        <v>503.1101989746094</v>
      </c>
      <c r="F143" s="2">
        <v>1.5796926021575928</v>
      </c>
      <c r="G143" s="2">
        <v>159.74827575683594</v>
      </c>
      <c r="H143" s="3">
        <v>2207.3251953125</v>
      </c>
      <c r="I143" s="3">
        <v>3915.49462890625</v>
      </c>
    </row>
    <row r="144" spans="1:9" ht="12">
      <c r="A144" s="1">
        <v>2033</v>
      </c>
      <c r="B144" s="2">
        <v>63.00505065917969</v>
      </c>
      <c r="C144" s="2">
        <v>83.20191192626953</v>
      </c>
      <c r="D144" s="2">
        <v>464.8447265625</v>
      </c>
      <c r="E144" s="2">
        <v>510.45733642578125</v>
      </c>
      <c r="F144" s="2">
        <v>1.615443468093872</v>
      </c>
      <c r="G144" s="2">
        <v>166.2694854736328</v>
      </c>
      <c r="H144" s="3">
        <v>2264.42724609375</v>
      </c>
      <c r="I144" s="3">
        <v>3997.54052734375</v>
      </c>
    </row>
    <row r="145" spans="1:9" ht="12">
      <c r="A145" s="1">
        <v>2034</v>
      </c>
      <c r="B145" s="2">
        <v>64.50098419189453</v>
      </c>
      <c r="C145" s="2">
        <v>85.05140686035156</v>
      </c>
      <c r="D145" s="2">
        <v>469.2830810546875</v>
      </c>
      <c r="E145" s="2">
        <v>518.0277709960938</v>
      </c>
      <c r="F145" s="2">
        <v>1.6523936986923218</v>
      </c>
      <c r="G145" s="2">
        <v>172.91380310058594</v>
      </c>
      <c r="H145" s="3">
        <v>2323.014404296875</v>
      </c>
      <c r="I145" s="3">
        <v>4081.43603515625</v>
      </c>
    </row>
    <row r="146" spans="1:9" ht="12">
      <c r="A146" s="1">
        <v>2035</v>
      </c>
      <c r="B146" s="2">
        <v>65.9969253540039</v>
      </c>
      <c r="C146" s="2">
        <v>86.90090942382812</v>
      </c>
      <c r="D146" s="2">
        <v>473.8471374511719</v>
      </c>
      <c r="E146" s="2">
        <v>525.834228515625</v>
      </c>
      <c r="F146" s="2">
        <v>1.6904786825180054</v>
      </c>
      <c r="G146" s="2">
        <v>179.68519592285156</v>
      </c>
      <c r="H146" s="3">
        <v>2383.086669921875</v>
      </c>
      <c r="I146" s="3">
        <v>4167.18115234375</v>
      </c>
    </row>
    <row r="147" spans="1:9" ht="12">
      <c r="A147" s="1">
        <v>2036</v>
      </c>
      <c r="B147" s="2">
        <v>67.49449920654297</v>
      </c>
      <c r="C147" s="2">
        <v>88.75204467773438</v>
      </c>
      <c r="D147" s="2">
        <v>478.5364685058594</v>
      </c>
      <c r="E147" s="2">
        <v>533.73046875</v>
      </c>
      <c r="F147" s="2">
        <v>1.7296006679534912</v>
      </c>
      <c r="G147" s="2">
        <v>186.58746337890625</v>
      </c>
      <c r="H147" s="3">
        <v>2444.644287109375</v>
      </c>
      <c r="I147" s="3">
        <v>4254.7763671875</v>
      </c>
    </row>
    <row r="148" spans="1:9" ht="12">
      <c r="A148" s="1">
        <v>2037</v>
      </c>
      <c r="B148" s="2">
        <v>68.99208068847656</v>
      </c>
      <c r="C148" s="2">
        <v>90.60318756103516</v>
      </c>
      <c r="D148" s="2">
        <v>483.3508605957031</v>
      </c>
      <c r="E148" s="2">
        <v>541.8614501953125</v>
      </c>
      <c r="F148" s="2">
        <v>1.7696460485458374</v>
      </c>
      <c r="G148" s="2">
        <v>193.62391662597656</v>
      </c>
      <c r="H148" s="3">
        <v>2507.686767578125</v>
      </c>
      <c r="I148" s="3">
        <v>4344.22216796875</v>
      </c>
    </row>
    <row r="149" spans="1:9" ht="12">
      <c r="A149" s="1">
        <v>2038</v>
      </c>
      <c r="B149" s="2">
        <v>70.48966217041016</v>
      </c>
      <c r="C149" s="2">
        <v>92.45433044433594</v>
      </c>
      <c r="D149" s="2">
        <v>488.2901611328125</v>
      </c>
      <c r="E149" s="2">
        <v>550.2274169921875</v>
      </c>
      <c r="F149" s="2">
        <v>1.8105794191360474</v>
      </c>
      <c r="G149" s="2">
        <v>200.79766845703125</v>
      </c>
      <c r="H149" s="3">
        <v>2572.214599609375</v>
      </c>
      <c r="I149" s="3">
        <v>4435.51953125</v>
      </c>
    </row>
    <row r="150" spans="1:9" ht="12">
      <c r="A150" s="1">
        <v>2039</v>
      </c>
      <c r="B150" s="2">
        <v>71.98723602294922</v>
      </c>
      <c r="C150" s="2">
        <v>94.30546569824219</v>
      </c>
      <c r="D150" s="2">
        <v>493.3543701171875</v>
      </c>
      <c r="E150" s="2">
        <v>558.8172607421875</v>
      </c>
      <c r="F150" s="2">
        <v>1.852362036705017</v>
      </c>
      <c r="G150" s="2">
        <v>208.1116943359375</v>
      </c>
      <c r="H150" s="3">
        <v>2638.2275390625</v>
      </c>
      <c r="I150" s="3">
        <v>4528.66845703125</v>
      </c>
    </row>
    <row r="151" spans="1:9" ht="12">
      <c r="A151" s="1">
        <v>2040</v>
      </c>
      <c r="B151" s="2">
        <v>73.48482513427734</v>
      </c>
      <c r="C151" s="2">
        <v>96.15660858154297</v>
      </c>
      <c r="D151" s="2">
        <v>498.54351806640625</v>
      </c>
      <c r="E151" s="2">
        <v>567.8717651367188</v>
      </c>
      <c r="F151" s="2">
        <v>1.8950157165527344</v>
      </c>
      <c r="G151" s="2">
        <v>215.56886291503906</v>
      </c>
      <c r="H151" s="3">
        <v>2705.725341796875</v>
      </c>
      <c r="I151" s="3">
        <v>4623.66796875</v>
      </c>
    </row>
    <row r="152" spans="1:9" ht="12">
      <c r="A152" s="1">
        <v>2041</v>
      </c>
      <c r="B152" s="2">
        <v>75.12674713134766</v>
      </c>
      <c r="C152" s="2">
        <v>98.09793853759766</v>
      </c>
      <c r="D152" s="2">
        <v>503.86468505859375</v>
      </c>
      <c r="E152" s="2">
        <v>577.630859375</v>
      </c>
      <c r="F152" s="2">
        <v>1.938718557357788</v>
      </c>
      <c r="G152" s="2">
        <v>223.17230224609375</v>
      </c>
      <c r="H152" s="3">
        <v>2774.76220703125</v>
      </c>
      <c r="I152" s="3">
        <v>4720.552734375</v>
      </c>
    </row>
    <row r="153" spans="1:9" ht="12">
      <c r="A153" s="1">
        <v>2042</v>
      </c>
      <c r="B153" s="2">
        <v>76.7686767578125</v>
      </c>
      <c r="C153" s="2">
        <v>100.03926086425781</v>
      </c>
      <c r="D153" s="2">
        <v>509.3289489746094</v>
      </c>
      <c r="E153" s="2">
        <v>588.0404663085938</v>
      </c>
      <c r="F153" s="2">
        <v>1.9836968183517456</v>
      </c>
      <c r="G153" s="2">
        <v>230.92591857910156</v>
      </c>
      <c r="H153" s="3">
        <v>2845.42724609375</v>
      </c>
      <c r="I153" s="3">
        <v>4819.37841796875</v>
      </c>
    </row>
    <row r="154" spans="1:9" ht="12">
      <c r="A154" s="1">
        <v>2043</v>
      </c>
      <c r="B154" s="2">
        <v>78.41059875488281</v>
      </c>
      <c r="C154" s="2">
        <v>101.9805908203125</v>
      </c>
      <c r="D154" s="2">
        <v>514.9359130859375</v>
      </c>
      <c r="E154" s="2">
        <v>598.7123413085938</v>
      </c>
      <c r="F154" s="2">
        <v>2.0300047397613525</v>
      </c>
      <c r="G154" s="2">
        <v>238.83419799804688</v>
      </c>
      <c r="H154" s="3">
        <v>2917.72021484375</v>
      </c>
      <c r="I154" s="3">
        <v>4920.1455078125</v>
      </c>
    </row>
    <row r="155" spans="1:9" ht="12">
      <c r="A155" s="1">
        <v>2044</v>
      </c>
      <c r="B155" s="2">
        <v>80.05252838134766</v>
      </c>
      <c r="C155" s="2">
        <v>103.92191314697266</v>
      </c>
      <c r="D155" s="2">
        <v>520.6854248046875</v>
      </c>
      <c r="E155" s="2">
        <v>609.6929321289062</v>
      </c>
      <c r="F155" s="2">
        <v>2.0775299072265625</v>
      </c>
      <c r="G155" s="2">
        <v>246.90150451660156</v>
      </c>
      <c r="H155" s="3">
        <v>2991.641357421875</v>
      </c>
      <c r="I155" s="3">
        <v>5022.8544921875</v>
      </c>
    </row>
    <row r="156" spans="1:9" ht="12">
      <c r="A156" s="1">
        <v>2045</v>
      </c>
      <c r="B156" s="2">
        <v>81.6944580078125</v>
      </c>
      <c r="C156" s="2">
        <v>105.86324310302734</v>
      </c>
      <c r="D156" s="2">
        <v>526.5775756835938</v>
      </c>
      <c r="E156" s="2">
        <v>620.9525756835938</v>
      </c>
      <c r="F156" s="2">
        <v>2.1261801719665527</v>
      </c>
      <c r="G156" s="2">
        <v>255.13185119628906</v>
      </c>
      <c r="H156" s="3">
        <v>3067.19091796875</v>
      </c>
      <c r="I156" s="3">
        <v>5127.50439453125</v>
      </c>
    </row>
    <row r="157" spans="1:9" ht="12">
      <c r="A157" s="1">
        <v>2046</v>
      </c>
      <c r="B157" s="2">
        <v>83.33757781982422</v>
      </c>
      <c r="C157" s="2">
        <v>107.8057632446289</v>
      </c>
      <c r="D157" s="2">
        <v>532.6126098632812</v>
      </c>
      <c r="E157" s="2">
        <v>632.529541015625</v>
      </c>
      <c r="F157" s="2">
        <v>2.175868511199951</v>
      </c>
      <c r="G157" s="2">
        <v>263.5289306640625</v>
      </c>
      <c r="H157" s="3">
        <v>3144.368408203125</v>
      </c>
      <c r="I157" s="3">
        <v>5234.095703125</v>
      </c>
    </row>
    <row r="158" spans="1:9" ht="12">
      <c r="A158" s="1">
        <v>2047</v>
      </c>
      <c r="B158" s="2">
        <v>84.98069763183594</v>
      </c>
      <c r="C158" s="2">
        <v>109.748291015625</v>
      </c>
      <c r="D158" s="2">
        <v>538.7909545898438</v>
      </c>
      <c r="E158" s="2">
        <v>644.4146728515625</v>
      </c>
      <c r="F158" s="2">
        <v>2.2265257835388184</v>
      </c>
      <c r="G158" s="2">
        <v>272.09625244140625</v>
      </c>
      <c r="H158" s="3">
        <v>3223.174072265625</v>
      </c>
      <c r="I158" s="3">
        <v>5342.6298828125</v>
      </c>
    </row>
    <row r="159" spans="1:9" ht="12">
      <c r="A159" s="1">
        <v>2048</v>
      </c>
      <c r="B159" s="2">
        <v>86.62382507324219</v>
      </c>
      <c r="C159" s="2">
        <v>111.6908187866211</v>
      </c>
      <c r="D159" s="2">
        <v>545.1129150390625</v>
      </c>
      <c r="E159" s="2">
        <v>656.6126708984375</v>
      </c>
      <c r="F159" s="2">
        <v>2.2780838012695312</v>
      </c>
      <c r="G159" s="2">
        <v>280.8369445800781</v>
      </c>
      <c r="H159" s="3">
        <v>3303.60791015625</v>
      </c>
      <c r="I159" s="3">
        <v>5453.10693359375</v>
      </c>
    </row>
    <row r="160" spans="1:9" ht="12">
      <c r="A160" s="1">
        <v>2049</v>
      </c>
      <c r="B160" s="2">
        <v>88.26695251464844</v>
      </c>
      <c r="C160" s="2">
        <v>113.63333892822266</v>
      </c>
      <c r="D160" s="2">
        <v>551.5789794921875</v>
      </c>
      <c r="E160" s="2">
        <v>669.1396484375</v>
      </c>
      <c r="F160" s="2">
        <v>2.33048415184021</v>
      </c>
      <c r="G160" s="2">
        <v>289.7539978027344</v>
      </c>
      <c r="H160" s="3">
        <v>3385.669677734375</v>
      </c>
      <c r="I160" s="3">
        <v>5565.52587890625</v>
      </c>
    </row>
    <row r="161" spans="1:9" ht="12">
      <c r="A161" s="1">
        <v>2050</v>
      </c>
      <c r="B161" s="2">
        <v>89.91007232666016</v>
      </c>
      <c r="C161" s="2">
        <v>115.57586669921875</v>
      </c>
      <c r="D161" s="2">
        <v>558.1898193359375</v>
      </c>
      <c r="E161" s="2">
        <v>682.2626953125</v>
      </c>
      <c r="F161" s="2">
        <v>2.3837358951568604</v>
      </c>
      <c r="G161" s="2">
        <v>298.8503112792969</v>
      </c>
      <c r="H161" s="3">
        <v>3469.35986328125</v>
      </c>
      <c r="I161" s="3">
        <v>5679.8876953125</v>
      </c>
    </row>
    <row r="162" spans="1:9" ht="12">
      <c r="A162" s="1">
        <v>2051</v>
      </c>
      <c r="B162" s="2">
        <v>90.67462921142578</v>
      </c>
      <c r="C162" s="2">
        <v>116.47025299072266</v>
      </c>
      <c r="D162" s="2">
        <v>564.9042358398438</v>
      </c>
      <c r="E162" s="2">
        <v>695.8197021484375</v>
      </c>
      <c r="F162" s="2">
        <v>2.437906503677368</v>
      </c>
      <c r="G162" s="2">
        <v>308.12884521484375</v>
      </c>
      <c r="H162" s="3">
        <v>3554.34814453125</v>
      </c>
      <c r="I162" s="3">
        <v>5795.79931640625</v>
      </c>
    </row>
    <row r="163" spans="1:9" ht="12">
      <c r="A163" s="1">
        <v>2052</v>
      </c>
      <c r="B163" s="2">
        <v>91.43917083740234</v>
      </c>
      <c r="C163" s="2">
        <v>117.36463165283203</v>
      </c>
      <c r="D163" s="2">
        <v>571.6565551757812</v>
      </c>
      <c r="E163" s="2">
        <v>709.3597412109375</v>
      </c>
      <c r="F163" s="2">
        <v>2.4928693771362305</v>
      </c>
      <c r="G163" s="2">
        <v>317.5926208496094</v>
      </c>
      <c r="H163" s="3">
        <v>3640.08447265625</v>
      </c>
      <c r="I163" s="3">
        <v>5912.60498046875</v>
      </c>
    </row>
    <row r="164" spans="1:9" ht="12">
      <c r="A164" s="1">
        <v>2053</v>
      </c>
      <c r="B164" s="2">
        <v>92.20372772216797</v>
      </c>
      <c r="C164" s="2">
        <v>118.2590103149414</v>
      </c>
      <c r="D164" s="2">
        <v>578.4517211914062</v>
      </c>
      <c r="E164" s="2">
        <v>723.0867919921875</v>
      </c>
      <c r="F164" s="2">
        <v>2.548410415649414</v>
      </c>
      <c r="G164" s="2">
        <v>327.2440490722656</v>
      </c>
      <c r="H164" s="3">
        <v>3726.56884765625</v>
      </c>
      <c r="I164" s="3">
        <v>6030.3046875</v>
      </c>
    </row>
    <row r="165" spans="1:9" ht="12">
      <c r="A165" s="1">
        <v>2054</v>
      </c>
      <c r="B165" s="2">
        <v>92.9682846069336</v>
      </c>
      <c r="C165" s="2">
        <v>119.15339660644531</v>
      </c>
      <c r="D165" s="2">
        <v>585.29345703125</v>
      </c>
      <c r="E165" s="2">
        <v>737.0067138671875</v>
      </c>
      <c r="F165" s="2">
        <v>2.604417085647583</v>
      </c>
      <c r="G165" s="2">
        <v>337.0849609375</v>
      </c>
      <c r="H165" s="3">
        <v>3813.80126953125</v>
      </c>
      <c r="I165" s="3">
        <v>6148.8994140625</v>
      </c>
    </row>
    <row r="166" spans="1:9" ht="12">
      <c r="A166" s="1">
        <v>2055</v>
      </c>
      <c r="B166" s="2">
        <v>93.73283386230469</v>
      </c>
      <c r="C166" s="2">
        <v>120.04778289794922</v>
      </c>
      <c r="D166" s="2">
        <v>592.1851806640625</v>
      </c>
      <c r="E166" s="2">
        <v>751.1367797851562</v>
      </c>
      <c r="F166" s="2">
        <v>2.660797357559204</v>
      </c>
      <c r="G166" s="2">
        <v>347.11676025390625</v>
      </c>
      <c r="H166" s="3">
        <v>3901.78173828125</v>
      </c>
      <c r="I166" s="3">
        <v>6268.38818359375</v>
      </c>
    </row>
    <row r="167" spans="1:9" ht="12">
      <c r="A167" s="1">
        <v>2056</v>
      </c>
      <c r="B167" s="2">
        <v>94.49901580810547</v>
      </c>
      <c r="C167" s="2">
        <v>120.94380187988281</v>
      </c>
      <c r="D167" s="2">
        <v>599.1299438476562</v>
      </c>
      <c r="E167" s="2">
        <v>765.5783081054688</v>
      </c>
      <c r="F167" s="2">
        <v>2.717495918273926</v>
      </c>
      <c r="G167" s="2">
        <v>357.3406677246094</v>
      </c>
      <c r="H167" s="3">
        <v>3990.51025390625</v>
      </c>
      <c r="I167" s="3">
        <v>6388.77197265625</v>
      </c>
    </row>
    <row r="168" spans="1:9" ht="12">
      <c r="A168" s="1">
        <v>2057</v>
      </c>
      <c r="B168" s="2">
        <v>95.26521301269531</v>
      </c>
      <c r="C168" s="2">
        <v>121.83982849121094</v>
      </c>
      <c r="D168" s="2">
        <v>606.1305541992188</v>
      </c>
      <c r="E168" s="2">
        <v>780.2437744140625</v>
      </c>
      <c r="F168" s="2">
        <v>2.7744784355163574</v>
      </c>
      <c r="G168" s="2">
        <v>367.75775146484375</v>
      </c>
      <c r="H168" s="3">
        <v>4079.98681640625</v>
      </c>
      <c r="I168" s="3">
        <v>6510.0517578125</v>
      </c>
    </row>
    <row r="169" spans="1:9" ht="12">
      <c r="A169" s="1">
        <v>2058</v>
      </c>
      <c r="B169" s="2">
        <v>96.03140258789062</v>
      </c>
      <c r="C169" s="2">
        <v>122.73584747314453</v>
      </c>
      <c r="D169" s="2">
        <v>613.1895751953125</v>
      </c>
      <c r="E169" s="2">
        <v>795.18408203125</v>
      </c>
      <c r="F169" s="2">
        <v>2.8316948413848877</v>
      </c>
      <c r="G169" s="2">
        <v>378.3688659667969</v>
      </c>
      <c r="H169" s="3">
        <v>4170.21142578125</v>
      </c>
      <c r="I169" s="3">
        <v>6632.2275390625</v>
      </c>
    </row>
    <row r="170" spans="1:9" ht="12">
      <c r="A170" s="1">
        <v>2059</v>
      </c>
      <c r="B170" s="2">
        <v>96.79759216308594</v>
      </c>
      <c r="C170" s="2">
        <v>123.63186645507812</v>
      </c>
      <c r="D170" s="2">
        <v>620.3092041015625</v>
      </c>
      <c r="E170" s="2">
        <v>810.37451171875</v>
      </c>
      <c r="F170" s="2">
        <v>2.8891100883483887</v>
      </c>
      <c r="G170" s="2">
        <v>389.1747741699219</v>
      </c>
      <c r="H170" s="3">
        <v>4261.18408203125</v>
      </c>
      <c r="I170" s="3">
        <v>6755.29931640625</v>
      </c>
    </row>
    <row r="171" spans="1:9" ht="12">
      <c r="A171" s="1">
        <v>2060</v>
      </c>
      <c r="B171" s="2">
        <v>97.56378173828125</v>
      </c>
      <c r="C171" s="2">
        <v>124.52789306640625</v>
      </c>
      <c r="D171" s="2">
        <v>627.491455078125</v>
      </c>
      <c r="E171" s="2">
        <v>825.45947265625</v>
      </c>
      <c r="F171" s="2">
        <v>2.9466195106506348</v>
      </c>
      <c r="G171" s="2">
        <v>400.17608642578125</v>
      </c>
      <c r="H171" s="3">
        <v>4352.9052734375</v>
      </c>
      <c r="I171" s="3">
        <v>6879.26708984375</v>
      </c>
    </row>
    <row r="172" spans="1:9" ht="12">
      <c r="A172" s="1">
        <v>2061</v>
      </c>
      <c r="B172" s="2">
        <v>98.30915832519531</v>
      </c>
      <c r="C172" s="2">
        <v>125.34852600097656</v>
      </c>
      <c r="D172" s="2">
        <v>634.7373046875</v>
      </c>
      <c r="E172" s="2">
        <v>840.1248779296875</v>
      </c>
      <c r="F172" s="2">
        <v>3.0039727687835693</v>
      </c>
      <c r="G172" s="2">
        <v>411.3728332519531</v>
      </c>
      <c r="H172" s="3">
        <v>4445.36572265625</v>
      </c>
      <c r="I172" s="3">
        <v>7004.10302734375</v>
      </c>
    </row>
    <row r="173" spans="1:9" ht="12">
      <c r="A173" s="1">
        <v>2062</v>
      </c>
      <c r="B173" s="2">
        <v>99.05452728271484</v>
      </c>
      <c r="C173" s="2">
        <v>126.16915893554688</v>
      </c>
      <c r="D173" s="2">
        <v>642.046875</v>
      </c>
      <c r="E173" s="2">
        <v>854.5574340820312</v>
      </c>
      <c r="F173" s="2">
        <v>3.0609028339385986</v>
      </c>
      <c r="G173" s="2">
        <v>422.7640686035156</v>
      </c>
      <c r="H173" s="3">
        <v>4538.552734375</v>
      </c>
      <c r="I173" s="3">
        <v>7129.75927734375</v>
      </c>
    </row>
    <row r="174" spans="1:9" ht="12">
      <c r="A174" s="1">
        <v>2063</v>
      </c>
      <c r="B174" s="2">
        <v>99.79989624023438</v>
      </c>
      <c r="C174" s="2">
        <v>126.98978424072266</v>
      </c>
      <c r="D174" s="2">
        <v>649.4219970703125</v>
      </c>
      <c r="E174" s="2">
        <v>869.160400390625</v>
      </c>
      <c r="F174" s="2">
        <v>3.117316722869873</v>
      </c>
      <c r="G174" s="2">
        <v>434.3481750488281</v>
      </c>
      <c r="H174" s="3">
        <v>4632.46533203125</v>
      </c>
      <c r="I174" s="3">
        <v>7256.23583984375</v>
      </c>
    </row>
    <row r="175" spans="1:9" ht="12">
      <c r="A175" s="1">
        <v>2064</v>
      </c>
      <c r="B175" s="2">
        <v>100.54527282714844</v>
      </c>
      <c r="C175" s="2">
        <v>127.81041717529297</v>
      </c>
      <c r="D175" s="2">
        <v>656.8641357421875</v>
      </c>
      <c r="E175" s="2">
        <v>883.9529418945312</v>
      </c>
      <c r="F175" s="2">
        <v>3.1732559204101562</v>
      </c>
      <c r="G175" s="2">
        <v>446.1235046386719</v>
      </c>
      <c r="H175" s="3">
        <v>4727.10400390625</v>
      </c>
      <c r="I175" s="3">
        <v>7383.53369140625</v>
      </c>
    </row>
    <row r="176" spans="1:9" ht="12">
      <c r="A176" s="1">
        <v>2065</v>
      </c>
      <c r="B176" s="2">
        <v>101.2906494140625</v>
      </c>
      <c r="C176" s="2">
        <v>128.6310577392578</v>
      </c>
      <c r="D176" s="2">
        <v>664.3748168945312</v>
      </c>
      <c r="E176" s="2">
        <v>898.94580078125</v>
      </c>
      <c r="F176" s="2">
        <v>3.228762626647949</v>
      </c>
      <c r="G176" s="2">
        <v>458.08843994140625</v>
      </c>
      <c r="H176" s="3">
        <v>4822.46923828125</v>
      </c>
      <c r="I176" s="3">
        <v>7511.65185546875</v>
      </c>
    </row>
    <row r="177" spans="1:9" ht="12">
      <c r="A177" s="1">
        <v>2066</v>
      </c>
      <c r="B177" s="2">
        <v>102.03602600097656</v>
      </c>
      <c r="C177" s="2">
        <v>129.45169067382812</v>
      </c>
      <c r="D177" s="2">
        <v>671.9554443359375</v>
      </c>
      <c r="E177" s="2">
        <v>914.1834106445312</v>
      </c>
      <c r="F177" s="2">
        <v>3.283884048461914</v>
      </c>
      <c r="G177" s="2">
        <v>470.2416076660156</v>
      </c>
      <c r="H177" s="3">
        <v>4918.56005859375</v>
      </c>
      <c r="I177" s="3">
        <v>7640.59033203125</v>
      </c>
    </row>
    <row r="178" spans="1:9" ht="12">
      <c r="A178" s="1">
        <v>2067</v>
      </c>
      <c r="B178" s="2">
        <v>102.78140258789062</v>
      </c>
      <c r="C178" s="2">
        <v>130.27232360839844</v>
      </c>
      <c r="D178" s="2">
        <v>679.6072387695312</v>
      </c>
      <c r="E178" s="2">
        <v>929.66748046875</v>
      </c>
      <c r="F178" s="2">
        <v>3.3386712074279785</v>
      </c>
      <c r="G178" s="2">
        <v>482.5817565917969</v>
      </c>
      <c r="H178" s="3">
        <v>5015.376953125</v>
      </c>
      <c r="I178" s="3">
        <v>7770.35009765625</v>
      </c>
    </row>
    <row r="179" spans="1:9" ht="12">
      <c r="A179" s="1">
        <v>2068</v>
      </c>
      <c r="B179" s="2">
        <v>103.52677154541016</v>
      </c>
      <c r="C179" s="2">
        <v>131.09295654296875</v>
      </c>
      <c r="D179" s="2">
        <v>687.33154296875</v>
      </c>
      <c r="E179" s="2">
        <v>945.3593139648438</v>
      </c>
      <c r="F179" s="2">
        <v>3.3931612968444824</v>
      </c>
      <c r="G179" s="2">
        <v>495.1077880859375</v>
      </c>
      <c r="H179" s="3">
        <v>5112.92041015625</v>
      </c>
      <c r="I179" s="3">
        <v>7900.9296875</v>
      </c>
    </row>
    <row r="180" spans="1:9" ht="12">
      <c r="A180" s="1">
        <v>2069</v>
      </c>
      <c r="B180" s="2">
        <v>104.27214813232422</v>
      </c>
      <c r="C180" s="2">
        <v>131.91358947753906</v>
      </c>
      <c r="D180" s="2">
        <v>695.12939453125</v>
      </c>
      <c r="E180" s="2">
        <v>961.2684326171875</v>
      </c>
      <c r="F180" s="2">
        <v>3.4473769664764404</v>
      </c>
      <c r="G180" s="2">
        <v>507.8187255859375</v>
      </c>
      <c r="H180" s="3">
        <v>5211.189453125</v>
      </c>
      <c r="I180" s="3">
        <v>8032.33056640625</v>
      </c>
    </row>
    <row r="181" spans="1:9" ht="12">
      <c r="A181" s="1">
        <v>2070</v>
      </c>
      <c r="B181" s="2">
        <v>105.01751708984375</v>
      </c>
      <c r="C181" s="2">
        <v>132.73422241210938</v>
      </c>
      <c r="D181" s="2">
        <v>703.001953125</v>
      </c>
      <c r="E181" s="2">
        <v>976.9154663085938</v>
      </c>
      <c r="F181" s="2">
        <v>3.5012643337249756</v>
      </c>
      <c r="G181" s="2">
        <v>520.713623046875</v>
      </c>
      <c r="H181" s="3">
        <v>5310.1845703125</v>
      </c>
      <c r="I181" s="3">
        <v>8164.5517578125</v>
      </c>
    </row>
    <row r="182" spans="1:9" ht="12">
      <c r="A182" s="1">
        <v>2071</v>
      </c>
      <c r="B182" s="2">
        <v>105.73858642578125</v>
      </c>
      <c r="C182" s="2">
        <v>133.506591796875</v>
      </c>
      <c r="D182" s="2">
        <v>710.9490356445312</v>
      </c>
      <c r="E182" s="2">
        <v>991.8463745117188</v>
      </c>
      <c r="F182" s="2">
        <v>3.5545902252197266</v>
      </c>
      <c r="G182" s="2">
        <v>533.7911376953125</v>
      </c>
      <c r="H182" s="3">
        <v>5409.89794921875</v>
      </c>
      <c r="I182" s="3">
        <v>8297.576171875</v>
      </c>
    </row>
    <row r="183" spans="1:9" ht="12">
      <c r="A183" s="1">
        <v>2072</v>
      </c>
      <c r="B183" s="2">
        <v>106.45966339111328</v>
      </c>
      <c r="C183" s="2">
        <v>134.2789764404297</v>
      </c>
      <c r="D183" s="2">
        <v>718.9697265625</v>
      </c>
      <c r="E183" s="2">
        <v>1006.4586181640625</v>
      </c>
      <c r="F183" s="2">
        <v>3.607111930847168</v>
      </c>
      <c r="G183" s="2">
        <v>547.0489501953125</v>
      </c>
      <c r="H183" s="3">
        <v>5510.31494140625</v>
      </c>
      <c r="I183" s="3">
        <v>8431.3720703125</v>
      </c>
    </row>
    <row r="184" spans="1:9" ht="12">
      <c r="A184" s="1">
        <v>2073</v>
      </c>
      <c r="B184" s="2">
        <v>107.18072509765625</v>
      </c>
      <c r="C184" s="2">
        <v>135.0513458251953</v>
      </c>
      <c r="D184" s="2">
        <v>727.0651245117188</v>
      </c>
      <c r="E184" s="2">
        <v>1021.1995239257812</v>
      </c>
      <c r="F184" s="2">
        <v>3.658794641494751</v>
      </c>
      <c r="G184" s="2">
        <v>560.4842529296875</v>
      </c>
      <c r="H184" s="3">
        <v>5611.43603515625</v>
      </c>
      <c r="I184" s="3">
        <v>8565.9404296875</v>
      </c>
    </row>
    <row r="185" spans="1:9" ht="12">
      <c r="A185" s="1">
        <v>2074</v>
      </c>
      <c r="B185" s="2">
        <v>107.90179443359375</v>
      </c>
      <c r="C185" s="2">
        <v>135.82371520996094</v>
      </c>
      <c r="D185" s="2">
        <v>735.2361450195312</v>
      </c>
      <c r="E185" s="2">
        <v>1036.093994140625</v>
      </c>
      <c r="F185" s="2">
        <v>3.7097246646881104</v>
      </c>
      <c r="G185" s="2">
        <v>574.09423828125</v>
      </c>
      <c r="H185" s="3">
        <v>5713.26123046875</v>
      </c>
      <c r="I185" s="3">
        <v>8701.28125</v>
      </c>
    </row>
    <row r="186" spans="1:9" ht="12">
      <c r="A186" s="1">
        <v>2075</v>
      </c>
      <c r="B186" s="2">
        <v>108.62286376953125</v>
      </c>
      <c r="C186" s="2">
        <v>136.59608459472656</v>
      </c>
      <c r="D186" s="2">
        <v>743.4837036132812</v>
      </c>
      <c r="E186" s="2">
        <v>1051.1322021484375</v>
      </c>
      <c r="F186" s="2">
        <v>3.7599804401397705</v>
      </c>
      <c r="G186" s="2">
        <v>587.8765869140625</v>
      </c>
      <c r="H186" s="3">
        <v>5815.79052734375</v>
      </c>
      <c r="I186" s="3">
        <v>8837.39453125</v>
      </c>
    </row>
    <row r="187" spans="1:9" ht="12">
      <c r="A187" s="1">
        <v>2076</v>
      </c>
      <c r="B187" s="2">
        <v>109.33991241455078</v>
      </c>
      <c r="C187" s="2">
        <v>137.36444091796875</v>
      </c>
      <c r="D187" s="2">
        <v>751.8084106445312</v>
      </c>
      <c r="E187" s="2">
        <v>1066.3997802734375</v>
      </c>
      <c r="F187" s="2">
        <v>3.8096401691436768</v>
      </c>
      <c r="G187" s="2">
        <v>601.8289794921875</v>
      </c>
      <c r="H187" s="3">
        <v>5919.02392578125</v>
      </c>
      <c r="I187" s="3">
        <v>8974.279296875</v>
      </c>
    </row>
    <row r="188" spans="1:9" ht="12">
      <c r="A188" s="1">
        <v>2077</v>
      </c>
      <c r="B188" s="2">
        <v>110.05695343017578</v>
      </c>
      <c r="C188" s="2">
        <v>138.13279724121094</v>
      </c>
      <c r="D188" s="2">
        <v>760.2107543945312</v>
      </c>
      <c r="E188" s="2">
        <v>1081.8013916015625</v>
      </c>
      <c r="F188" s="2">
        <v>3.8587770462036133</v>
      </c>
      <c r="G188" s="2">
        <v>615.9495239257812</v>
      </c>
      <c r="H188" s="3">
        <v>6022.96142578125</v>
      </c>
      <c r="I188" s="3">
        <v>9111.931640625</v>
      </c>
    </row>
    <row r="189" spans="1:9" ht="12">
      <c r="A189" s="1">
        <v>2078</v>
      </c>
      <c r="B189" s="2">
        <v>110.77399444580078</v>
      </c>
      <c r="C189" s="2">
        <v>138.90113830566406</v>
      </c>
      <c r="D189" s="2">
        <v>768.691650390625</v>
      </c>
      <c r="E189" s="2">
        <v>1097.3658447265625</v>
      </c>
      <c r="F189" s="2">
        <v>3.9074363708496094</v>
      </c>
      <c r="G189" s="2">
        <v>630.2365112304688</v>
      </c>
      <c r="H189" s="3">
        <v>6127.60302734375</v>
      </c>
      <c r="I189" s="3">
        <v>9250.3525390625</v>
      </c>
    </row>
    <row r="190" spans="1:9" ht="12">
      <c r="A190" s="1">
        <v>2079</v>
      </c>
      <c r="B190" s="2">
        <v>111.49104309082031</v>
      </c>
      <c r="C190" s="2">
        <v>139.66949462890625</v>
      </c>
      <c r="D190" s="2">
        <v>777.2517700195312</v>
      </c>
      <c r="E190" s="2">
        <v>1113.1217041015625</v>
      </c>
      <c r="F190" s="2">
        <v>3.9556679725646973</v>
      </c>
      <c r="G190" s="2">
        <v>644.6884155273438</v>
      </c>
      <c r="H190" s="3">
        <v>6232.94873046875</v>
      </c>
      <c r="I190" s="3">
        <v>9389.5419921875</v>
      </c>
    </row>
    <row r="191" spans="1:9" ht="12">
      <c r="A191" s="1">
        <v>2080</v>
      </c>
      <c r="B191" s="2">
        <v>112.20808410644531</v>
      </c>
      <c r="C191" s="2">
        <v>140.43783569335938</v>
      </c>
      <c r="D191" s="2">
        <v>785.8917846679688</v>
      </c>
      <c r="E191" s="2">
        <v>1128.8284912109375</v>
      </c>
      <c r="F191" s="2">
        <v>4.003487586975098</v>
      </c>
      <c r="G191" s="2">
        <v>659.3037719726562</v>
      </c>
      <c r="H191" s="3">
        <v>6338.998046875</v>
      </c>
      <c r="I191" s="3">
        <v>9529.5</v>
      </c>
    </row>
    <row r="192" spans="1:9" ht="12">
      <c r="A192" s="1">
        <v>2081</v>
      </c>
      <c r="B192" s="2">
        <v>112.43698120117188</v>
      </c>
      <c r="C192" s="2">
        <v>140.731201171875</v>
      </c>
      <c r="D192" s="2">
        <v>794.5891723632812</v>
      </c>
      <c r="E192" s="2">
        <v>1143.3558349609375</v>
      </c>
      <c r="F192" s="2">
        <v>4.050710201263428</v>
      </c>
      <c r="G192" s="2">
        <v>674.0810546875</v>
      </c>
      <c r="H192" s="3">
        <v>6445.5703125</v>
      </c>
      <c r="I192" s="3">
        <v>9670.0478515625</v>
      </c>
    </row>
    <row r="193" spans="1:9" ht="12">
      <c r="A193" s="1">
        <v>2082</v>
      </c>
      <c r="B193" s="2">
        <v>112.66587829589844</v>
      </c>
      <c r="C193" s="2">
        <v>141.02455139160156</v>
      </c>
      <c r="D193" s="2">
        <v>803.306884765625</v>
      </c>
      <c r="E193" s="2">
        <v>1156.835205078125</v>
      </c>
      <c r="F193" s="2">
        <v>4.096953868865967</v>
      </c>
      <c r="G193" s="2">
        <v>689.0177612304688</v>
      </c>
      <c r="H193" s="3">
        <v>6552.36279296875</v>
      </c>
      <c r="I193" s="3">
        <v>9810.888671875</v>
      </c>
    </row>
    <row r="194" spans="1:9" ht="12">
      <c r="A194" s="1">
        <v>2083</v>
      </c>
      <c r="B194" s="2">
        <v>112.89478302001953</v>
      </c>
      <c r="C194" s="2">
        <v>141.3179168701172</v>
      </c>
      <c r="D194" s="2">
        <v>812.047119140625</v>
      </c>
      <c r="E194" s="2">
        <v>1170.3282470703125</v>
      </c>
      <c r="F194" s="2">
        <v>4.142073154449463</v>
      </c>
      <c r="G194" s="2">
        <v>704.1102294921875</v>
      </c>
      <c r="H194" s="3">
        <v>6659.375</v>
      </c>
      <c r="I194" s="3">
        <v>9952.0234375</v>
      </c>
    </row>
    <row r="195" spans="1:9" ht="12">
      <c r="A195" s="1">
        <v>2084</v>
      </c>
      <c r="B195" s="2">
        <v>113.1236801147461</v>
      </c>
      <c r="C195" s="2">
        <v>141.6112823486328</v>
      </c>
      <c r="D195" s="2">
        <v>820.8116455078125</v>
      </c>
      <c r="E195" s="2">
        <v>1183.8421630859375</v>
      </c>
      <c r="F195" s="2">
        <v>4.186173439025879</v>
      </c>
      <c r="G195" s="2">
        <v>719.354736328125</v>
      </c>
      <c r="H195" s="3">
        <v>6766.60693359375</v>
      </c>
      <c r="I195" s="3">
        <v>10093.451171875</v>
      </c>
    </row>
    <row r="196" spans="1:9" ht="12">
      <c r="A196" s="1">
        <v>2085</v>
      </c>
      <c r="B196" s="2">
        <v>113.35258483886719</v>
      </c>
      <c r="C196" s="2">
        <v>141.90463256835938</v>
      </c>
      <c r="D196" s="2">
        <v>829.6021118164062</v>
      </c>
      <c r="E196" s="2">
        <v>1197.3641357421875</v>
      </c>
      <c r="F196" s="2">
        <v>4.22934627532959</v>
      </c>
      <c r="G196" s="2">
        <v>734.748046875</v>
      </c>
      <c r="H196" s="3">
        <v>6874.05908203125</v>
      </c>
      <c r="I196" s="3">
        <v>10235.1728515625</v>
      </c>
    </row>
    <row r="197" spans="1:9" ht="12">
      <c r="A197" s="1">
        <v>2086</v>
      </c>
      <c r="B197" s="2">
        <v>113.57801055908203</v>
      </c>
      <c r="C197" s="2">
        <v>142.19451904296875</v>
      </c>
      <c r="D197" s="2">
        <v>838.4197998046875</v>
      </c>
      <c r="E197" s="2">
        <v>1210.9437255859375</v>
      </c>
      <c r="F197" s="2">
        <v>4.271674633026123</v>
      </c>
      <c r="G197" s="2">
        <v>750.2869873046875</v>
      </c>
      <c r="H197" s="3">
        <v>6981.7314453125</v>
      </c>
      <c r="I197" s="3">
        <v>10377.185546875</v>
      </c>
    </row>
    <row r="198" spans="1:9" ht="12">
      <c r="A198" s="1">
        <v>2087</v>
      </c>
      <c r="B198" s="2">
        <v>113.80343627929688</v>
      </c>
      <c r="C198" s="2">
        <v>142.48440551757812</v>
      </c>
      <c r="D198" s="2">
        <v>847.2656860351562</v>
      </c>
      <c r="E198" s="2">
        <v>1224.59912109375</v>
      </c>
      <c r="F198" s="2">
        <v>4.31324577331543</v>
      </c>
      <c r="G198" s="2">
        <v>765.9688720703125</v>
      </c>
      <c r="H198" s="3">
        <v>7089.6240234375</v>
      </c>
      <c r="I198" s="3">
        <v>10519.4892578125</v>
      </c>
    </row>
    <row r="199" spans="1:9" ht="12">
      <c r="A199" s="1">
        <v>2088</v>
      </c>
      <c r="B199" s="2">
        <v>114.02886962890625</v>
      </c>
      <c r="C199" s="2">
        <v>142.7742919921875</v>
      </c>
      <c r="D199" s="2">
        <v>856.1410522460938</v>
      </c>
      <c r="E199" s="2">
        <v>1238.2476806640625</v>
      </c>
      <c r="F199" s="2">
        <v>4.354126453399658</v>
      </c>
      <c r="G199" s="2">
        <v>781.7911987304688</v>
      </c>
      <c r="H199" s="3">
        <v>7197.736328125</v>
      </c>
      <c r="I199" s="3">
        <v>10662.08203125</v>
      </c>
    </row>
    <row r="200" spans="1:9" ht="12">
      <c r="A200" s="1">
        <v>2089</v>
      </c>
      <c r="B200" s="2">
        <v>114.25430297851562</v>
      </c>
      <c r="C200" s="2">
        <v>143.06417846679688</v>
      </c>
      <c r="D200" s="2">
        <v>865.0469970703125</v>
      </c>
      <c r="E200" s="2">
        <v>1251.9169921875</v>
      </c>
      <c r="F200" s="2">
        <v>4.394364833831787</v>
      </c>
      <c r="G200" s="2">
        <v>797.751708984375</v>
      </c>
      <c r="H200" s="3">
        <v>7306.068359375</v>
      </c>
      <c r="I200" s="3">
        <v>10804.96484375</v>
      </c>
    </row>
    <row r="201" spans="1:9" ht="12">
      <c r="A201" s="1">
        <v>2090</v>
      </c>
      <c r="B201" s="2">
        <v>114.47972869873047</v>
      </c>
      <c r="C201" s="2">
        <v>143.35406494140625</v>
      </c>
      <c r="D201" s="2">
        <v>873.9844360351562</v>
      </c>
      <c r="E201" s="2">
        <v>1265.6678466796875</v>
      </c>
      <c r="F201" s="2">
        <v>4.434014797210693</v>
      </c>
      <c r="G201" s="2">
        <v>813.8482666015625</v>
      </c>
      <c r="H201" s="3">
        <v>7414.62109375</v>
      </c>
      <c r="I201" s="3">
        <v>10948.1376953125</v>
      </c>
    </row>
    <row r="202" spans="1:9" ht="12">
      <c r="A202" s="1">
        <v>2091</v>
      </c>
      <c r="B202" s="2">
        <v>114.731689453125</v>
      </c>
      <c r="C202" s="2">
        <v>143.67153930664062</v>
      </c>
      <c r="D202" s="2">
        <v>882.9556884765625</v>
      </c>
      <c r="E202" s="2">
        <v>1279.5889892578125</v>
      </c>
      <c r="F202" s="2">
        <v>4.473145961761475</v>
      </c>
      <c r="G202" s="2">
        <v>830.0789184570312</v>
      </c>
      <c r="H202" s="3">
        <v>7523.404296875</v>
      </c>
      <c r="I202" s="3">
        <v>11091.611328125</v>
      </c>
    </row>
    <row r="203" spans="1:9" ht="12">
      <c r="A203" s="1">
        <v>2092</v>
      </c>
      <c r="B203" s="2">
        <v>114.983642578125</v>
      </c>
      <c r="C203" s="2">
        <v>143.989013671875</v>
      </c>
      <c r="D203" s="2">
        <v>891.963623046875</v>
      </c>
      <c r="E203" s="2">
        <v>1293.614501953125</v>
      </c>
      <c r="F203" s="2">
        <v>4.5118279457092285</v>
      </c>
      <c r="G203" s="2">
        <v>846.4420166015625</v>
      </c>
      <c r="H203" s="3">
        <v>7632.43701171875</v>
      </c>
      <c r="I203" s="3">
        <v>11235.4013671875</v>
      </c>
    </row>
    <row r="204" spans="1:9" ht="12">
      <c r="A204" s="1">
        <v>2093</v>
      </c>
      <c r="B204" s="2">
        <v>115.23560333251953</v>
      </c>
      <c r="C204" s="2">
        <v>144.30650329589844</v>
      </c>
      <c r="D204" s="2">
        <v>901.0089111328125</v>
      </c>
      <c r="E204" s="2">
        <v>1307.7657470703125</v>
      </c>
      <c r="F204" s="2">
        <v>4.550111293792725</v>
      </c>
      <c r="G204" s="2">
        <v>862.9361572265625</v>
      </c>
      <c r="H204" s="3">
        <v>7741.71923828125</v>
      </c>
      <c r="I204" s="3">
        <v>11379.509765625</v>
      </c>
    </row>
    <row r="205" spans="1:9" ht="12">
      <c r="A205" s="1">
        <v>2094</v>
      </c>
      <c r="B205" s="2">
        <v>115.48755645751953</v>
      </c>
      <c r="C205" s="2">
        <v>144.62396240234375</v>
      </c>
      <c r="D205" s="2">
        <v>910.0921630859375</v>
      </c>
      <c r="E205" s="2">
        <v>1322.1182861328125</v>
      </c>
      <c r="F205" s="2">
        <v>4.5880513191223145</v>
      </c>
      <c r="G205" s="2">
        <v>879.5599975585938</v>
      </c>
      <c r="H205" s="3">
        <v>7851.25048828125</v>
      </c>
      <c r="I205" s="3">
        <v>11523.935546875</v>
      </c>
    </row>
    <row r="206" spans="1:9" ht="12">
      <c r="A206" s="1">
        <v>2095</v>
      </c>
      <c r="B206" s="2">
        <v>115.73951721191406</v>
      </c>
      <c r="C206" s="2">
        <v>144.9414520263672</v>
      </c>
      <c r="D206" s="2">
        <v>919.214111328125</v>
      </c>
      <c r="E206" s="2">
        <v>1336.5687255859375</v>
      </c>
      <c r="F206" s="2">
        <v>4.625698089599609</v>
      </c>
      <c r="G206" s="2">
        <v>896.3124389648438</v>
      </c>
      <c r="H206" s="3">
        <v>7961.03125</v>
      </c>
      <c r="I206" s="3">
        <v>11668.6787109375</v>
      </c>
    </row>
    <row r="207" spans="1:9" ht="12">
      <c r="A207" s="1">
        <v>2096</v>
      </c>
      <c r="B207" s="2">
        <v>115.9888687133789</v>
      </c>
      <c r="C207" s="2">
        <v>145.25631713867188</v>
      </c>
      <c r="D207" s="2">
        <v>928.3750610351562</v>
      </c>
      <c r="E207" s="2">
        <v>1351.119384765625</v>
      </c>
      <c r="F207" s="2">
        <v>4.663076400756836</v>
      </c>
      <c r="G207" s="2">
        <v>913.1925659179688</v>
      </c>
      <c r="H207" s="3">
        <v>8071.0615234375</v>
      </c>
      <c r="I207" s="3">
        <v>11813.73828125</v>
      </c>
    </row>
    <row r="208" spans="1:9" ht="12">
      <c r="A208" s="1">
        <v>2097</v>
      </c>
      <c r="B208" s="2">
        <v>116.23822784423828</v>
      </c>
      <c r="C208" s="2">
        <v>145.57119750976562</v>
      </c>
      <c r="D208" s="2">
        <v>937.575439453125</v>
      </c>
      <c r="E208" s="2">
        <v>1365.7503662109375</v>
      </c>
      <c r="F208" s="2">
        <v>4.700204849243164</v>
      </c>
      <c r="G208" s="2">
        <v>930.1994018554688</v>
      </c>
      <c r="H208" s="3">
        <v>8181.34130859375</v>
      </c>
      <c r="I208" s="3">
        <v>11959.1123046875</v>
      </c>
    </row>
    <row r="209" spans="1:9" ht="12">
      <c r="A209" s="1">
        <v>2098</v>
      </c>
      <c r="B209" s="2">
        <v>116.48758697509766</v>
      </c>
      <c r="C209" s="2">
        <v>145.88607788085938</v>
      </c>
      <c r="D209" s="2">
        <v>946.8157348632812</v>
      </c>
      <c r="E209" s="2">
        <v>1380.416015625</v>
      </c>
      <c r="F209" s="2">
        <v>4.737092018127441</v>
      </c>
      <c r="G209" s="2">
        <v>947.3322143554688</v>
      </c>
      <c r="H209" s="3">
        <v>8291.8701171875</v>
      </c>
      <c r="I209" s="3">
        <v>12104.8017578125</v>
      </c>
    </row>
    <row r="210" spans="1:9" ht="12">
      <c r="A210" s="1">
        <v>2099</v>
      </c>
      <c r="B210" s="2">
        <v>116.7369384765625</v>
      </c>
      <c r="C210" s="2">
        <v>146.20094299316406</v>
      </c>
      <c r="D210" s="2">
        <v>956.0963134765625</v>
      </c>
      <c r="E210" s="2">
        <v>1395.1741943359375</v>
      </c>
      <c r="F210" s="2">
        <v>4.773743152618408</v>
      </c>
      <c r="G210" s="2">
        <v>964.590087890625</v>
      </c>
      <c r="H210" s="3">
        <v>8402.6484375</v>
      </c>
      <c r="I210" s="3">
        <v>12250.8056640625</v>
      </c>
    </row>
    <row r="211" spans="1:9" ht="12">
      <c r="A211" s="1">
        <v>2100</v>
      </c>
      <c r="B211" s="2">
        <v>116.98629760742188</v>
      </c>
      <c r="C211" s="2">
        <v>146.5158233642578</v>
      </c>
      <c r="D211" s="2">
        <v>965.4176025390625</v>
      </c>
      <c r="E211" s="2">
        <v>1409.9791259765625</v>
      </c>
      <c r="F211" s="2">
        <v>4.810169219970703</v>
      </c>
      <c r="G211" s="2">
        <v>981.9723510742188</v>
      </c>
      <c r="H211" s="3">
        <v>8513.67578125</v>
      </c>
      <c r="I211" s="3">
        <v>12397.125</v>
      </c>
    </row>
    <row r="214" spans="5:6" ht="12">
      <c r="E214" t="s">
        <v>559</v>
      </c>
      <c r="F214" s="3">
        <f>F211*9/5</f>
        <v>8.658304595947266</v>
      </c>
    </row>
  </sheetData>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8.8515625" defaultRowHeight="12.75"/>
  <cols>
    <col min="1" max="1" width="18.7109375" style="0" customWidth="1"/>
    <col min="2" max="11" width="20.7109375" style="0" customWidth="1"/>
  </cols>
  <sheetData>
    <row r="1" spans="1:2" ht="12">
      <c r="A1" s="5" t="s">
        <v>476</v>
      </c>
      <c r="B1" s="6"/>
    </row>
    <row r="2" spans="1:2" ht="24">
      <c r="A2" s="7" t="s">
        <v>173</v>
      </c>
      <c r="B2" s="8" t="s">
        <v>507</v>
      </c>
    </row>
    <row r="3" spans="1:2" ht="12">
      <c r="A3" s="9" t="s">
        <v>174</v>
      </c>
      <c r="B3" s="8" t="s">
        <v>505</v>
      </c>
    </row>
    <row r="4" spans="1:2" ht="12">
      <c r="A4" s="9" t="s">
        <v>175</v>
      </c>
      <c r="B4" s="8" t="s">
        <v>178</v>
      </c>
    </row>
    <row r="5" spans="1:2" ht="12">
      <c r="A5" s="9" t="s">
        <v>179</v>
      </c>
      <c r="B5" s="10" t="s">
        <v>557</v>
      </c>
    </row>
    <row r="6" spans="1:2" ht="24">
      <c r="A6" s="7" t="s">
        <v>261</v>
      </c>
      <c r="B6" s="8" t="s">
        <v>330</v>
      </c>
    </row>
    <row r="7" spans="1:2" ht="12">
      <c r="A7" s="11" t="s">
        <v>262</v>
      </c>
      <c r="B7" t="s">
        <v>263</v>
      </c>
    </row>
    <row r="10" spans="1:11" ht="36">
      <c r="A10" s="1" t="s">
        <v>163</v>
      </c>
      <c r="B10" s="4" t="s">
        <v>217</v>
      </c>
      <c r="C10" s="4" t="s">
        <v>169</v>
      </c>
      <c r="D10" s="4" t="s">
        <v>170</v>
      </c>
      <c r="E10" s="4" t="s">
        <v>171</v>
      </c>
      <c r="F10" s="4" t="s">
        <v>172</v>
      </c>
      <c r="G10" s="4" t="s">
        <v>161</v>
      </c>
      <c r="H10" s="35" t="s">
        <v>162</v>
      </c>
      <c r="I10" s="35" t="s">
        <v>264</v>
      </c>
      <c r="J10" s="4" t="s">
        <v>276</v>
      </c>
      <c r="K10" s="4" t="s">
        <v>277</v>
      </c>
    </row>
    <row r="11" spans="1:11" ht="12">
      <c r="A11" s="1">
        <v>1900</v>
      </c>
      <c r="B11" s="2">
        <v>4.622437000274658</v>
      </c>
      <c r="C11" s="2">
        <v>7.465542793273926</v>
      </c>
      <c r="D11" s="2">
        <v>294.00146484375</v>
      </c>
      <c r="E11" s="2">
        <v>284.16552734375</v>
      </c>
      <c r="F11" s="2">
        <v>0.0781937837600708</v>
      </c>
      <c r="G11" s="3"/>
      <c r="H11" s="3">
        <v>0</v>
      </c>
      <c r="I11" s="3">
        <v>0</v>
      </c>
      <c r="J11" s="3">
        <f>BAU!H11-H11</f>
        <v>0</v>
      </c>
      <c r="K11" s="3">
        <f>BAU!I11-I11</f>
        <v>0</v>
      </c>
    </row>
    <row r="12" spans="1:11" ht="12">
      <c r="A12" s="1">
        <v>1901</v>
      </c>
      <c r="B12" s="2">
        <v>4.927073001861572</v>
      </c>
      <c r="C12" s="2">
        <v>7.824409008026123</v>
      </c>
      <c r="D12" s="2">
        <v>294.244384765625</v>
      </c>
      <c r="E12" s="2">
        <v>284.2550964355469</v>
      </c>
      <c r="F12" s="2">
        <v>0.07840661704540253</v>
      </c>
      <c r="G12" s="3"/>
      <c r="H12" s="3">
        <v>1.980466365814209</v>
      </c>
      <c r="I12" s="3">
        <v>7.6001176834106445</v>
      </c>
      <c r="J12" s="3">
        <f>BAU!H12-H12</f>
        <v>0</v>
      </c>
      <c r="K12" s="3">
        <f>BAU!I12-I12</f>
        <v>0</v>
      </c>
    </row>
    <row r="13" spans="1:11" ht="12">
      <c r="A13" s="1">
        <v>1902</v>
      </c>
      <c r="B13" s="2">
        <v>4.99306058883667</v>
      </c>
      <c r="C13" s="2">
        <v>7.923002243041992</v>
      </c>
      <c r="D13" s="2">
        <v>294.5053405761719</v>
      </c>
      <c r="E13" s="2">
        <v>284.3740234375</v>
      </c>
      <c r="F13" s="2">
        <v>0.07874350994825363</v>
      </c>
      <c r="G13" s="3"/>
      <c r="H13" s="3">
        <v>4.018853187561035</v>
      </c>
      <c r="I13" s="3">
        <v>15.461499214172363</v>
      </c>
      <c r="J13" s="3">
        <f>BAU!H13-H13</f>
        <v>0</v>
      </c>
      <c r="K13" s="3">
        <f>BAU!I13-I13</f>
        <v>0</v>
      </c>
    </row>
    <row r="14" spans="1:11" ht="12">
      <c r="A14" s="1">
        <v>1903</v>
      </c>
      <c r="B14" s="2">
        <v>5.2870588302612305</v>
      </c>
      <c r="C14" s="2">
        <v>8.266905784606934</v>
      </c>
      <c r="D14" s="2">
        <v>294.7763671875</v>
      </c>
      <c r="E14" s="2">
        <v>284.4949645996094</v>
      </c>
      <c r="F14" s="2">
        <v>0.07920587807893753</v>
      </c>
      <c r="G14" s="3"/>
      <c r="H14" s="3">
        <v>6.159822940826416</v>
      </c>
      <c r="I14" s="3">
        <v>23.513465881347656</v>
      </c>
      <c r="J14" s="3">
        <f>BAU!H14-H14</f>
        <v>0</v>
      </c>
      <c r="K14" s="3">
        <f>BAU!I14-I14</f>
        <v>0</v>
      </c>
    </row>
    <row r="15" spans="1:11" ht="12">
      <c r="A15" s="1">
        <v>1904</v>
      </c>
      <c r="B15" s="2">
        <v>5.407648086547852</v>
      </c>
      <c r="C15" s="2">
        <v>8.415775299072266</v>
      </c>
      <c r="D15" s="2">
        <v>295.0658874511719</v>
      </c>
      <c r="E15" s="2">
        <v>284.6558837890625</v>
      </c>
      <c r="F15" s="2">
        <v>0.07980770617723465</v>
      </c>
      <c r="G15" s="3"/>
      <c r="H15" s="3">
        <v>8.427085876464844</v>
      </c>
      <c r="I15" s="3">
        <v>31.836196899414062</v>
      </c>
      <c r="J15" s="3">
        <f>BAU!H15-H15</f>
        <v>0</v>
      </c>
      <c r="K15" s="3">
        <f>BAU!I15-I15</f>
        <v>0</v>
      </c>
    </row>
    <row r="16" spans="1:11" ht="12">
      <c r="A16" s="1">
        <v>1905</v>
      </c>
      <c r="B16" s="2">
        <v>5.650762557983398</v>
      </c>
      <c r="C16" s="2">
        <v>8.697982788085938</v>
      </c>
      <c r="D16" s="2">
        <v>295.3657531738281</v>
      </c>
      <c r="E16" s="2">
        <v>284.8301696777344</v>
      </c>
      <c r="F16" s="2">
        <v>0.08056613802909851</v>
      </c>
      <c r="G16" s="3"/>
      <c r="H16" s="3">
        <v>10.764260292053223</v>
      </c>
      <c r="I16" s="3">
        <v>40.3577995300293</v>
      </c>
      <c r="J16" s="3">
        <f>BAU!H16-H16</f>
        <v>0</v>
      </c>
      <c r="K16" s="3">
        <f>BAU!I16-I16</f>
        <v>0</v>
      </c>
    </row>
    <row r="17" spans="1:11" ht="12">
      <c r="A17" s="1">
        <v>1906</v>
      </c>
      <c r="B17" s="2">
        <v>5.887455463409424</v>
      </c>
      <c r="C17" s="2">
        <v>8.980256080627441</v>
      </c>
      <c r="D17" s="2">
        <v>295.68450927734375</v>
      </c>
      <c r="E17" s="2">
        <v>285.03326416015625</v>
      </c>
      <c r="F17" s="2">
        <v>0.08148946613073349</v>
      </c>
      <c r="G17" s="3"/>
      <c r="H17" s="3">
        <v>13.239282608032227</v>
      </c>
      <c r="I17" s="3">
        <v>49.16163635253906</v>
      </c>
      <c r="J17" s="3">
        <f>BAU!H17-H17</f>
        <v>0</v>
      </c>
      <c r="K17" s="3">
        <f>BAU!I17-I17</f>
        <v>0</v>
      </c>
    </row>
    <row r="18" spans="1:11" ht="12">
      <c r="A18" s="1">
        <v>1907</v>
      </c>
      <c r="B18" s="2">
        <v>6.253373622894287</v>
      </c>
      <c r="C18" s="2">
        <v>9.402566909790039</v>
      </c>
      <c r="D18" s="2">
        <v>296.026611328125</v>
      </c>
      <c r="E18" s="2">
        <v>285.2652282714844</v>
      </c>
      <c r="F18" s="2">
        <v>0.08259383589029312</v>
      </c>
      <c r="G18" s="3"/>
      <c r="H18" s="3">
        <v>15.915619850158691</v>
      </c>
      <c r="I18" s="3">
        <v>58.30025863647461</v>
      </c>
      <c r="J18" s="3">
        <f>BAU!H18-H18</f>
        <v>0</v>
      </c>
      <c r="K18" s="3">
        <f>BAU!I18-I18</f>
        <v>0</v>
      </c>
    </row>
    <row r="19" spans="1:11" ht="12">
      <c r="A19" s="1">
        <v>1908</v>
      </c>
      <c r="B19" s="2">
        <v>6.178232669830322</v>
      </c>
      <c r="C19" s="2">
        <v>9.329755783081055</v>
      </c>
      <c r="D19" s="2">
        <v>296.37957763671875</v>
      </c>
      <c r="E19" s="2">
        <v>285.4899597167969</v>
      </c>
      <c r="F19" s="2">
        <v>0.0838862732052803</v>
      </c>
      <c r="G19" s="3"/>
      <c r="H19" s="3">
        <v>18.759244918823242</v>
      </c>
      <c r="I19" s="3">
        <v>67.67552185058594</v>
      </c>
      <c r="J19" s="3">
        <f>BAU!H19-H19</f>
        <v>0</v>
      </c>
      <c r="K19" s="3">
        <f>BAU!I19-I19</f>
        <v>0</v>
      </c>
    </row>
    <row r="20" spans="1:11" ht="12">
      <c r="A20" s="1">
        <v>1909</v>
      </c>
      <c r="B20" s="2">
        <v>6.314636707305908</v>
      </c>
      <c r="C20" s="2">
        <v>9.500927925109863</v>
      </c>
      <c r="D20" s="2">
        <v>296.720947265625</v>
      </c>
      <c r="E20" s="2">
        <v>285.70001220703125</v>
      </c>
      <c r="F20" s="2">
        <v>0.08531461656093597</v>
      </c>
      <c r="G20" s="3"/>
      <c r="H20" s="3">
        <v>21.575523376464844</v>
      </c>
      <c r="I20" s="3">
        <v>77.06946563720703</v>
      </c>
      <c r="J20" s="3">
        <f>BAU!H20-H20</f>
        <v>0</v>
      </c>
      <c r="K20" s="3">
        <f>BAU!I20-I20</f>
        <v>0</v>
      </c>
    </row>
    <row r="21" spans="1:11" ht="12">
      <c r="A21" s="1">
        <v>1910</v>
      </c>
      <c r="B21" s="2">
        <v>6.47735595703125</v>
      </c>
      <c r="C21" s="2">
        <v>9.700577735900879</v>
      </c>
      <c r="D21" s="2">
        <v>297.06964111328125</v>
      </c>
      <c r="E21" s="2">
        <v>285.9172668457031</v>
      </c>
      <c r="F21" s="2">
        <v>0.08685646951198578</v>
      </c>
      <c r="G21" s="3"/>
      <c r="H21" s="3">
        <v>24.51396369934082</v>
      </c>
      <c r="I21" s="3">
        <v>86.645263671875</v>
      </c>
      <c r="J21" s="3">
        <f>BAU!H21-H21</f>
        <v>0</v>
      </c>
      <c r="K21" s="3">
        <f>BAU!I21-I21</f>
        <v>0</v>
      </c>
    </row>
    <row r="22" spans="1:11" ht="12">
      <c r="A22" s="1">
        <v>1911</v>
      </c>
      <c r="B22" s="2">
        <v>6.320488929748535</v>
      </c>
      <c r="C22" s="2">
        <v>9.546551704406738</v>
      </c>
      <c r="D22" s="2">
        <v>297.4122314453125</v>
      </c>
      <c r="E22" s="2">
        <v>286.1223449707031</v>
      </c>
      <c r="F22" s="2">
        <v>0.08850239217281342</v>
      </c>
      <c r="G22" s="3"/>
      <c r="H22" s="3">
        <v>27.56155776977539</v>
      </c>
      <c r="I22" s="3">
        <v>96.28807830810547</v>
      </c>
      <c r="J22" s="3">
        <f>BAU!H22-H22</f>
        <v>0</v>
      </c>
      <c r="K22" s="3">
        <f>BAU!I22-I22</f>
        <v>0</v>
      </c>
    </row>
    <row r="23" spans="1:11" ht="12">
      <c r="A23" s="1">
        <v>1912</v>
      </c>
      <c r="B23" s="2">
        <v>6.326308727264404</v>
      </c>
      <c r="C23" s="2">
        <v>9.58764934539795</v>
      </c>
      <c r="D23" s="2">
        <v>297.734130859375</v>
      </c>
      <c r="E23" s="2">
        <v>286.3088073730469</v>
      </c>
      <c r="F23" s="2">
        <v>0.09020845592021942</v>
      </c>
      <c r="G23" s="3"/>
      <c r="H23" s="3">
        <v>30.696414947509766</v>
      </c>
      <c r="I23" s="3">
        <v>105.85004425048828</v>
      </c>
      <c r="J23" s="3">
        <f>BAU!H23-H23</f>
        <v>0</v>
      </c>
      <c r="K23" s="3">
        <f>BAU!I23-I23</f>
        <v>0</v>
      </c>
    </row>
    <row r="24" spans="1:11" ht="12">
      <c r="A24" s="1">
        <v>1913</v>
      </c>
      <c r="B24" s="2">
        <v>6.472229480743408</v>
      </c>
      <c r="C24" s="2">
        <v>9.773173332214355</v>
      </c>
      <c r="D24" s="2">
        <v>298.05621337890625</v>
      </c>
      <c r="E24" s="2">
        <v>286.4879150390625</v>
      </c>
      <c r="F24" s="2">
        <v>0.09194892644882202</v>
      </c>
      <c r="G24" s="3"/>
      <c r="H24" s="3">
        <v>34.016231536865234</v>
      </c>
      <c r="I24" s="3">
        <v>115.50726318359375</v>
      </c>
      <c r="J24" s="3">
        <f>BAU!H24-H24</f>
        <v>0</v>
      </c>
      <c r="K24" s="3">
        <f>BAU!I24-I24</f>
        <v>0</v>
      </c>
    </row>
    <row r="25" spans="1:11" ht="12">
      <c r="A25" s="1">
        <v>1914</v>
      </c>
      <c r="B25" s="2">
        <v>6.112137794494629</v>
      </c>
      <c r="C25" s="2">
        <v>9.387809753417969</v>
      </c>
      <c r="D25" s="2">
        <v>298.3650207519531</v>
      </c>
      <c r="E25" s="2">
        <v>286.6244201660156</v>
      </c>
      <c r="F25" s="2">
        <v>0.09370164573192596</v>
      </c>
      <c r="G25" s="3"/>
      <c r="H25" s="3">
        <v>37.37701416015625</v>
      </c>
      <c r="I25" s="3">
        <v>125.13592529296875</v>
      </c>
      <c r="J25" s="3">
        <f>BAU!H25-H25</f>
        <v>0</v>
      </c>
      <c r="K25" s="3">
        <f>BAU!I25-I25</f>
        <v>0</v>
      </c>
    </row>
    <row r="26" spans="1:11" ht="12">
      <c r="A26" s="1">
        <v>1915</v>
      </c>
      <c r="B26" s="2">
        <v>6.0191545486450195</v>
      </c>
      <c r="C26" s="2">
        <v>9.308480262756348</v>
      </c>
      <c r="D26" s="2">
        <v>298.63739013671875</v>
      </c>
      <c r="E26" s="2">
        <v>286.7191467285156</v>
      </c>
      <c r="F26" s="2">
        <v>0.09539113938808441</v>
      </c>
      <c r="G26" s="3"/>
      <c r="H26" s="3">
        <v>40.5190315246582</v>
      </c>
      <c r="I26" s="3">
        <v>134.49398803710938</v>
      </c>
      <c r="J26" s="3">
        <f>BAU!H26-H26</f>
        <v>0</v>
      </c>
      <c r="K26" s="3">
        <f>BAU!I26-I26</f>
        <v>0</v>
      </c>
    </row>
    <row r="27" spans="1:11" ht="12">
      <c r="A27" s="1">
        <v>1916</v>
      </c>
      <c r="B27" s="2">
        <v>6.250234603881836</v>
      </c>
      <c r="C27" s="2">
        <v>9.592138290405273</v>
      </c>
      <c r="D27" s="2">
        <v>298.91162109375</v>
      </c>
      <c r="E27" s="2">
        <v>286.8177795410156</v>
      </c>
      <c r="F27" s="2">
        <v>0.0969926044344902</v>
      </c>
      <c r="G27" s="3"/>
      <c r="H27" s="3">
        <v>43.71342849731445</v>
      </c>
      <c r="I27" s="3">
        <v>143.90884399414062</v>
      </c>
      <c r="J27" s="3">
        <f>BAU!H27-H27</f>
        <v>0</v>
      </c>
      <c r="K27" s="3">
        <f>BAU!I27-I27</f>
        <v>0</v>
      </c>
    </row>
    <row r="28" spans="1:11" ht="12">
      <c r="A28" s="1">
        <v>1917</v>
      </c>
      <c r="B28" s="2">
        <v>6.402723789215088</v>
      </c>
      <c r="C28" s="2">
        <v>9.790718078613281</v>
      </c>
      <c r="D28" s="2">
        <v>299.20697021484375</v>
      </c>
      <c r="E28" s="2">
        <v>286.947265625</v>
      </c>
      <c r="F28" s="2">
        <v>0.09854520857334137</v>
      </c>
      <c r="G28" s="3"/>
      <c r="H28" s="3">
        <v>47.100311279296875</v>
      </c>
      <c r="I28" s="3">
        <v>153.575439453125</v>
      </c>
      <c r="J28" s="3">
        <f>BAU!H28-H28</f>
        <v>0</v>
      </c>
      <c r="K28" s="3">
        <f>BAU!I28-I28</f>
        <v>0</v>
      </c>
    </row>
    <row r="29" spans="1:11" ht="12">
      <c r="A29" s="1">
        <v>1918</v>
      </c>
      <c r="B29" s="2">
        <v>6.40475606918335</v>
      </c>
      <c r="C29" s="2">
        <v>9.808566093444824</v>
      </c>
      <c r="D29" s="2">
        <v>299.5084533691406</v>
      </c>
      <c r="E29" s="2">
        <v>287.087158203125</v>
      </c>
      <c r="F29" s="2">
        <v>0.10008880496025085</v>
      </c>
      <c r="G29" s="3"/>
      <c r="H29" s="3">
        <v>50.57225799560547</v>
      </c>
      <c r="I29" s="3">
        <v>163.37286376953125</v>
      </c>
      <c r="J29" s="3">
        <f>BAU!H29-H29</f>
        <v>0</v>
      </c>
      <c r="K29" s="3">
        <f>BAU!I29-I29</f>
        <v>0</v>
      </c>
    </row>
    <row r="30" spans="1:11" ht="12">
      <c r="A30" s="1">
        <v>1919</v>
      </c>
      <c r="B30" s="2">
        <v>5.94069766998291</v>
      </c>
      <c r="C30" s="2">
        <v>9.317073822021484</v>
      </c>
      <c r="D30" s="2">
        <v>299.7830505371094</v>
      </c>
      <c r="E30" s="2">
        <v>287.17291259765625</v>
      </c>
      <c r="F30" s="2">
        <v>0.10160883516073227</v>
      </c>
      <c r="G30" s="3"/>
      <c r="H30" s="3">
        <v>53.857200622558594</v>
      </c>
      <c r="I30" s="3">
        <v>172.9971160888672</v>
      </c>
      <c r="J30" s="3">
        <f>BAU!H30-H30</f>
        <v>0</v>
      </c>
      <c r="K30" s="3">
        <f>BAU!I30-I30</f>
        <v>0</v>
      </c>
    </row>
    <row r="31" spans="1:11" ht="12">
      <c r="A31" s="1">
        <v>1920</v>
      </c>
      <c r="B31" s="2">
        <v>6.387793064117432</v>
      </c>
      <c r="C31" s="2">
        <v>9.847023010253906</v>
      </c>
      <c r="D31" s="2">
        <v>300.0420837402344</v>
      </c>
      <c r="E31" s="2">
        <v>287.2410583496094</v>
      </c>
      <c r="F31" s="2">
        <v>0.10302837938070297</v>
      </c>
      <c r="G31" s="3"/>
      <c r="H31" s="3">
        <v>57.00390625</v>
      </c>
      <c r="I31" s="3">
        <v>182.51292419433594</v>
      </c>
      <c r="J31" s="3">
        <f>BAU!H31-H31</f>
        <v>0</v>
      </c>
      <c r="K31" s="3">
        <f>BAU!I31-I31</f>
        <v>0</v>
      </c>
    </row>
    <row r="32" spans="1:11" ht="12">
      <c r="A32" s="1">
        <v>1921</v>
      </c>
      <c r="B32" s="2">
        <v>6.1263909339904785</v>
      </c>
      <c r="C32" s="2">
        <v>9.565533638000488</v>
      </c>
      <c r="D32" s="2">
        <v>300.32061767578125</v>
      </c>
      <c r="E32" s="2">
        <v>287.3345031738281</v>
      </c>
      <c r="F32" s="2">
        <v>0.10439102351665497</v>
      </c>
      <c r="G32" s="3"/>
      <c r="H32" s="3">
        <v>60.262577056884766</v>
      </c>
      <c r="I32" s="3">
        <v>192.25437927246094</v>
      </c>
      <c r="J32" s="3">
        <f>BAU!H32-H32</f>
        <v>0</v>
      </c>
      <c r="K32" s="3">
        <f>BAU!I32-I32</f>
        <v>0</v>
      </c>
    </row>
    <row r="33" spans="1:11" ht="12">
      <c r="A33" s="1">
        <v>1922</v>
      </c>
      <c r="B33" s="2">
        <v>6.240233421325684</v>
      </c>
      <c r="C33" s="2">
        <v>9.737139701843262</v>
      </c>
      <c r="D33" s="2">
        <v>300.5816650390625</v>
      </c>
      <c r="E33" s="2">
        <v>287.435791015625</v>
      </c>
      <c r="F33" s="2">
        <v>0.1057068407535553</v>
      </c>
      <c r="G33" s="3"/>
      <c r="H33" s="3">
        <v>63.29999542236328</v>
      </c>
      <c r="I33" s="3">
        <v>201.88426208496094</v>
      </c>
      <c r="J33" s="3">
        <f>BAU!H33-H33</f>
        <v>0</v>
      </c>
      <c r="K33" s="3">
        <f>BAU!I33-I33</f>
        <v>0</v>
      </c>
    </row>
    <row r="34" spans="1:11" ht="12">
      <c r="A34" s="1">
        <v>1923</v>
      </c>
      <c r="B34" s="2">
        <v>6.7203898429870605</v>
      </c>
      <c r="C34" s="2">
        <v>10.296684265136719</v>
      </c>
      <c r="D34" s="2">
        <v>300.8720397949219</v>
      </c>
      <c r="E34" s="2">
        <v>287.5873107910156</v>
      </c>
      <c r="F34" s="2">
        <v>0.10701904445886612</v>
      </c>
      <c r="G34" s="3"/>
      <c r="H34" s="3">
        <v>66.5956802368164</v>
      </c>
      <c r="I34" s="3">
        <v>211.83123779296875</v>
      </c>
      <c r="J34" s="3">
        <f>BAU!H34-H34</f>
        <v>0</v>
      </c>
      <c r="K34" s="3">
        <f>BAU!I34-I34</f>
        <v>0</v>
      </c>
    </row>
    <row r="35" spans="1:11" ht="12">
      <c r="A35" s="1">
        <v>1924</v>
      </c>
      <c r="B35" s="2">
        <v>6.749711513519287</v>
      </c>
      <c r="C35" s="2">
        <v>10.349169731140137</v>
      </c>
      <c r="D35" s="2">
        <v>301.1944580078125</v>
      </c>
      <c r="E35" s="2">
        <v>287.7998962402344</v>
      </c>
      <c r="F35" s="2">
        <v>0.1084173247218132</v>
      </c>
      <c r="G35" s="3"/>
      <c r="H35" s="3">
        <v>70.17711639404297</v>
      </c>
      <c r="I35" s="3">
        <v>222.14759826660156</v>
      </c>
      <c r="J35" s="3">
        <f>BAU!H35-H35</f>
        <v>0</v>
      </c>
      <c r="K35" s="3">
        <f>BAU!I35-I35</f>
        <v>0</v>
      </c>
    </row>
    <row r="36" spans="1:11" ht="12">
      <c r="A36" s="1">
        <v>1925</v>
      </c>
      <c r="B36" s="2">
        <v>6.7989630699157715</v>
      </c>
      <c r="C36" s="2">
        <v>10.428071975708008</v>
      </c>
      <c r="D36" s="2">
        <v>301.51409912109375</v>
      </c>
      <c r="E36" s="2">
        <v>287.9931335449219</v>
      </c>
      <c r="F36" s="2">
        <v>0.1099219024181366</v>
      </c>
      <c r="G36" s="3"/>
      <c r="H36" s="3">
        <v>73.77851867675781</v>
      </c>
      <c r="I36" s="3">
        <v>232.5263671875</v>
      </c>
      <c r="J36" s="3">
        <f>BAU!H36-H36</f>
        <v>0</v>
      </c>
      <c r="K36" s="3">
        <f>BAU!I36-I36</f>
        <v>0</v>
      </c>
    </row>
    <row r="37" spans="1:11" ht="12">
      <c r="A37" s="1">
        <v>1926</v>
      </c>
      <c r="B37" s="2">
        <v>6.7591094970703125</v>
      </c>
      <c r="C37" s="2">
        <v>10.413544654846191</v>
      </c>
      <c r="D37" s="2">
        <v>301.82952880859375</v>
      </c>
      <c r="E37" s="2">
        <v>288.18084716796875</v>
      </c>
      <c r="F37" s="2">
        <v>0.11150139570236206</v>
      </c>
      <c r="G37" s="3"/>
      <c r="H37" s="3">
        <v>77.3821029663086</v>
      </c>
      <c r="I37" s="3">
        <v>242.94898986816406</v>
      </c>
      <c r="J37" s="3">
        <f>BAU!H37-H37</f>
        <v>0</v>
      </c>
      <c r="K37" s="3">
        <f>BAU!I37-I37</f>
        <v>0</v>
      </c>
    </row>
    <row r="38" spans="1:11" ht="12">
      <c r="A38" s="1">
        <v>1927</v>
      </c>
      <c r="B38" s="2">
        <v>7.252365589141846</v>
      </c>
      <c r="C38" s="2">
        <v>10.973214149475098</v>
      </c>
      <c r="D38" s="2">
        <v>302.1598815917969</v>
      </c>
      <c r="E38" s="2">
        <v>288.390869140625</v>
      </c>
      <c r="F38" s="2">
        <v>0.11314310133457184</v>
      </c>
      <c r="G38" s="3"/>
      <c r="H38" s="3">
        <v>81.08001708984375</v>
      </c>
      <c r="I38" s="3">
        <v>253.57240295410156</v>
      </c>
      <c r="J38" s="3">
        <f>BAU!H38-H38</f>
        <v>0</v>
      </c>
      <c r="K38" s="3">
        <f>BAU!I38-I38</f>
        <v>0</v>
      </c>
    </row>
    <row r="39" spans="1:11" ht="12">
      <c r="A39" s="1">
        <v>1928</v>
      </c>
      <c r="B39" s="2">
        <v>7.2605390548706055</v>
      </c>
      <c r="C39" s="2">
        <v>11.002388954162598</v>
      </c>
      <c r="D39" s="2">
        <v>302.52044677734375</v>
      </c>
      <c r="E39" s="2">
        <v>288.6348571777344</v>
      </c>
      <c r="F39" s="2">
        <v>0.11489309370517731</v>
      </c>
      <c r="G39" s="3"/>
      <c r="H39" s="3">
        <v>84.99494934082031</v>
      </c>
      <c r="I39" s="3">
        <v>264.5565490722656</v>
      </c>
      <c r="J39" s="3">
        <f>BAU!H39-H39</f>
        <v>0</v>
      </c>
      <c r="K39" s="3">
        <f>BAU!I39-I39</f>
        <v>0</v>
      </c>
    </row>
    <row r="40" spans="1:11" ht="12">
      <c r="A40" s="1">
        <v>1929</v>
      </c>
      <c r="B40" s="2">
        <v>7.665185451507568</v>
      </c>
      <c r="C40" s="2">
        <v>11.456148147583008</v>
      </c>
      <c r="D40" s="2">
        <v>302.8916015625</v>
      </c>
      <c r="E40" s="2">
        <v>288.8607177734375</v>
      </c>
      <c r="F40" s="2">
        <v>0.11674057692289352</v>
      </c>
      <c r="G40" s="3"/>
      <c r="H40" s="3">
        <v>89.0223617553711</v>
      </c>
      <c r="I40" s="3">
        <v>275.7290954589844</v>
      </c>
      <c r="J40" s="3">
        <f>BAU!H40-H40</f>
        <v>0</v>
      </c>
      <c r="K40" s="3">
        <f>BAU!I40-I40</f>
        <v>0</v>
      </c>
    </row>
    <row r="41" spans="1:11" ht="12">
      <c r="A41" s="1">
        <v>1930</v>
      </c>
      <c r="B41" s="2">
        <v>7.61772346496582</v>
      </c>
      <c r="C41" s="2">
        <v>11.38643741607666</v>
      </c>
      <c r="D41" s="2">
        <v>303.2814025878906</v>
      </c>
      <c r="E41" s="2">
        <v>289.06060791015625</v>
      </c>
      <c r="F41" s="2">
        <v>0.11865923553705215</v>
      </c>
      <c r="G41" s="3"/>
      <c r="H41" s="3">
        <v>93.11537170410156</v>
      </c>
      <c r="I41" s="3">
        <v>287.15911865234375</v>
      </c>
      <c r="J41" s="3">
        <f>BAU!H41-H41</f>
        <v>0</v>
      </c>
      <c r="K41" s="3">
        <f>BAU!I41-I41</f>
        <v>0</v>
      </c>
    </row>
    <row r="42" spans="1:11" ht="12">
      <c r="A42" s="1">
        <v>1931</v>
      </c>
      <c r="B42" s="2">
        <v>7.241566181182861</v>
      </c>
      <c r="C42" s="2">
        <v>10.990374565124512</v>
      </c>
      <c r="D42" s="2">
        <v>303.6400451660156</v>
      </c>
      <c r="E42" s="2">
        <v>289.18707275390625</v>
      </c>
      <c r="F42" s="2">
        <v>0.12057320773601532</v>
      </c>
      <c r="G42" s="3"/>
      <c r="H42" s="3">
        <v>96.84463500976562</v>
      </c>
      <c r="I42" s="3">
        <v>298.39703369140625</v>
      </c>
      <c r="J42" s="3">
        <f>BAU!H42-H42</f>
        <v>0</v>
      </c>
      <c r="K42" s="3">
        <f>BAU!I42-I42</f>
        <v>0</v>
      </c>
    </row>
    <row r="43" spans="1:11" ht="12">
      <c r="A43" s="1">
        <v>1932</v>
      </c>
      <c r="B43" s="2">
        <v>6.538525104522705</v>
      </c>
      <c r="C43" s="2">
        <v>10.267428398132324</v>
      </c>
      <c r="D43" s="2">
        <v>303.93194580078125</v>
      </c>
      <c r="E43" s="2">
        <v>289.225341796875</v>
      </c>
      <c r="F43" s="2">
        <v>0.12237443029880524</v>
      </c>
      <c r="G43" s="3"/>
      <c r="H43" s="3">
        <v>100.18572235107422</v>
      </c>
      <c r="I43" s="3">
        <v>309.1163024902344</v>
      </c>
      <c r="J43" s="3">
        <f>BAU!H43-H43</f>
        <v>0</v>
      </c>
      <c r="K43" s="3">
        <f>BAU!I43-I43</f>
        <v>0</v>
      </c>
    </row>
    <row r="44" spans="1:11" ht="12">
      <c r="A44" s="1">
        <v>1933</v>
      </c>
      <c r="B44" s="2">
        <v>6.686822414398193</v>
      </c>
      <c r="C44" s="2">
        <v>10.45637035369873</v>
      </c>
      <c r="D44" s="2">
        <v>304.1791687011719</v>
      </c>
      <c r="E44" s="2">
        <v>289.2666015625</v>
      </c>
      <c r="F44" s="2">
        <v>0.12398764491081238</v>
      </c>
      <c r="G44" s="3"/>
      <c r="H44" s="3">
        <v>103.37078857421875</v>
      </c>
      <c r="I44" s="3">
        <v>319.45458984375</v>
      </c>
      <c r="J44" s="3">
        <f>BAU!H44-H44</f>
        <v>0</v>
      </c>
      <c r="K44" s="3">
        <f>BAU!I44-I44</f>
        <v>0</v>
      </c>
    </row>
    <row r="45" spans="1:11" ht="12">
      <c r="A45" s="1">
        <v>1934</v>
      </c>
      <c r="B45" s="2">
        <v>6.931026458740234</v>
      </c>
      <c r="C45" s="2">
        <v>10.76068115234375</v>
      </c>
      <c r="D45" s="2">
        <v>304.451904296875</v>
      </c>
      <c r="E45" s="2">
        <v>289.38812255859375</v>
      </c>
      <c r="F45" s="2">
        <v>0.12549588084220886</v>
      </c>
      <c r="G45" s="3"/>
      <c r="H45" s="3">
        <v>106.76472473144531</v>
      </c>
      <c r="I45" s="3">
        <v>330.0250549316406</v>
      </c>
      <c r="J45" s="3">
        <f>BAU!H45-H45</f>
        <v>0</v>
      </c>
      <c r="K45" s="3">
        <f>BAU!I45-I45</f>
        <v>0</v>
      </c>
    </row>
    <row r="46" spans="1:11" ht="12">
      <c r="A46" s="1">
        <v>1935</v>
      </c>
      <c r="B46" s="2">
        <v>7.111875057220459</v>
      </c>
      <c r="C46" s="2">
        <v>10.977849006652832</v>
      </c>
      <c r="D46" s="2">
        <v>304.75042724609375</v>
      </c>
      <c r="E46" s="2">
        <v>289.5848083496094</v>
      </c>
      <c r="F46" s="2">
        <v>0.12702399492263794</v>
      </c>
      <c r="G46" s="3"/>
      <c r="H46" s="3">
        <v>110.40931701660156</v>
      </c>
      <c r="I46" s="3">
        <v>340.8671875</v>
      </c>
      <c r="J46" s="3">
        <f>BAU!H46-H46</f>
        <v>0</v>
      </c>
      <c r="K46" s="3">
        <f>BAU!I46-I46</f>
        <v>0</v>
      </c>
    </row>
    <row r="47" spans="1:11" ht="12">
      <c r="A47" s="1">
        <v>1936</v>
      </c>
      <c r="B47" s="2">
        <v>7.505927562713623</v>
      </c>
      <c r="C47" s="2">
        <v>11.451471328735352</v>
      </c>
      <c r="D47" s="2">
        <v>305.07769775390625</v>
      </c>
      <c r="E47" s="2">
        <v>289.846435546875</v>
      </c>
      <c r="F47" s="2">
        <v>0.1286603808403015</v>
      </c>
      <c r="G47" s="3"/>
      <c r="H47" s="3">
        <v>114.30614471435547</v>
      </c>
      <c r="I47" s="3">
        <v>352.02264404296875</v>
      </c>
      <c r="J47" s="3">
        <f>BAU!H47-H47</f>
        <v>0</v>
      </c>
      <c r="K47" s="3">
        <f>BAU!I47-I47</f>
        <v>0</v>
      </c>
    </row>
    <row r="48" spans="1:11" ht="12">
      <c r="A48" s="1">
        <v>1937</v>
      </c>
      <c r="B48" s="2">
        <v>7.708631992340088</v>
      </c>
      <c r="C48" s="2">
        <v>11.712120056152344</v>
      </c>
      <c r="D48" s="2">
        <v>305.438232421875</v>
      </c>
      <c r="E48" s="2">
        <v>290.139892578125</v>
      </c>
      <c r="F48" s="2">
        <v>0.1304701715707779</v>
      </c>
      <c r="G48" s="3"/>
      <c r="H48" s="3">
        <v>118.5381851196289</v>
      </c>
      <c r="I48" s="3">
        <v>363.5718688964844</v>
      </c>
      <c r="J48" s="3">
        <f>BAU!H48-H48</f>
        <v>0</v>
      </c>
      <c r="K48" s="3">
        <f>BAU!I48-I48</f>
        <v>0</v>
      </c>
    </row>
    <row r="49" spans="1:11" ht="12">
      <c r="A49" s="1">
        <v>1938</v>
      </c>
      <c r="B49" s="2">
        <v>7.461857318878174</v>
      </c>
      <c r="C49" s="2">
        <v>11.458415031433105</v>
      </c>
      <c r="D49" s="2">
        <v>305.79443359375</v>
      </c>
      <c r="E49" s="2">
        <v>290.4070129394531</v>
      </c>
      <c r="F49" s="2">
        <v>0.13244746625423431</v>
      </c>
      <c r="G49" s="3"/>
      <c r="H49" s="3">
        <v>122.85279083251953</v>
      </c>
      <c r="I49" s="3">
        <v>375.1888427734375</v>
      </c>
      <c r="J49" s="3">
        <f>BAU!H49-H49</f>
        <v>0</v>
      </c>
      <c r="K49" s="3">
        <f>BAU!I49-I49</f>
        <v>0</v>
      </c>
    </row>
    <row r="50" spans="1:11" ht="12">
      <c r="A50" s="1">
        <v>1939</v>
      </c>
      <c r="B50" s="2">
        <v>7.7051849365234375</v>
      </c>
      <c r="C50" s="2">
        <v>11.757525444030762</v>
      </c>
      <c r="D50" s="2">
        <v>306.1375427246094</v>
      </c>
      <c r="E50" s="2">
        <v>290.65875244140625</v>
      </c>
      <c r="F50" s="2">
        <v>0.13452191650867462</v>
      </c>
      <c r="G50" s="3"/>
      <c r="H50" s="3">
        <v>127.09857940673828</v>
      </c>
      <c r="I50" s="3">
        <v>386.7594299316406</v>
      </c>
      <c r="J50" s="3">
        <f>BAU!H50-H50</f>
        <v>0</v>
      </c>
      <c r="K50" s="3">
        <f>BAU!I50-I50</f>
        <v>0</v>
      </c>
    </row>
    <row r="51" spans="1:11" ht="12">
      <c r="A51" s="1">
        <v>1940</v>
      </c>
      <c r="B51" s="2">
        <v>8.092991828918457</v>
      </c>
      <c r="C51" s="2">
        <v>12.196789741516113</v>
      </c>
      <c r="D51" s="2">
        <v>306.51214599609375</v>
      </c>
      <c r="E51" s="2">
        <v>290.95123291015625</v>
      </c>
      <c r="F51" s="2">
        <v>0.13669726252555847</v>
      </c>
      <c r="G51" s="3"/>
      <c r="H51" s="3">
        <v>131.66429138183594</v>
      </c>
      <c r="I51" s="3">
        <v>398.6816711425781</v>
      </c>
      <c r="J51" s="3">
        <f>BAU!H51-H51</f>
        <v>0</v>
      </c>
      <c r="K51" s="3">
        <f>BAU!I51-I51</f>
        <v>0</v>
      </c>
    </row>
    <row r="52" spans="1:11" ht="12">
      <c r="A52" s="1">
        <v>1941</v>
      </c>
      <c r="B52" s="2">
        <v>8.16154670715332</v>
      </c>
      <c r="C52" s="2">
        <v>12.363914489746094</v>
      </c>
      <c r="D52" s="2">
        <v>306.910888671875</v>
      </c>
      <c r="E52" s="2">
        <v>291.2861328125</v>
      </c>
      <c r="F52" s="2">
        <v>0.13902196288108826</v>
      </c>
      <c r="G52" s="3"/>
      <c r="H52" s="3">
        <v>136.5520477294922</v>
      </c>
      <c r="I52" s="3">
        <v>410.9411315917969</v>
      </c>
      <c r="J52" s="3">
        <f>BAU!H52-H52</f>
        <v>0</v>
      </c>
      <c r="K52" s="3">
        <f>BAU!I52-I52</f>
        <v>0</v>
      </c>
    </row>
    <row r="53" spans="1:11" ht="12">
      <c r="A53" s="1">
        <v>1942</v>
      </c>
      <c r="B53" s="2">
        <v>8.255653381347656</v>
      </c>
      <c r="C53" s="2">
        <v>12.537128448486328</v>
      </c>
      <c r="D53" s="2">
        <v>307.3099670410156</v>
      </c>
      <c r="E53" s="2">
        <v>291.60894775390625</v>
      </c>
      <c r="F53" s="2">
        <v>0.14150100946426392</v>
      </c>
      <c r="G53" s="3"/>
      <c r="H53" s="3">
        <v>141.52980041503906</v>
      </c>
      <c r="I53" s="3">
        <v>423.3699951171875</v>
      </c>
      <c r="J53" s="3">
        <f>BAU!H53-H53</f>
        <v>0</v>
      </c>
      <c r="K53" s="3">
        <f>BAU!I53-I53</f>
        <v>0</v>
      </c>
    </row>
    <row r="54" spans="1:11" ht="12">
      <c r="A54" s="1">
        <v>1943</v>
      </c>
      <c r="B54" s="2">
        <v>8.416183471679688</v>
      </c>
      <c r="C54" s="2">
        <v>12.787578582763672</v>
      </c>
      <c r="D54" s="2">
        <v>307.7153015136719</v>
      </c>
      <c r="E54" s="2">
        <v>291.92303466796875</v>
      </c>
      <c r="F54" s="2">
        <v>0.14409741759300232</v>
      </c>
      <c r="G54" s="3"/>
      <c r="H54" s="3">
        <v>146.58432006835938</v>
      </c>
      <c r="I54" s="3">
        <v>436.00103759765625</v>
      </c>
      <c r="J54" s="3">
        <f>BAU!H54-H54</f>
        <v>0</v>
      </c>
      <c r="K54" s="3">
        <f>BAU!I54-I54</f>
        <v>0</v>
      </c>
    </row>
    <row r="55" spans="1:11" ht="12">
      <c r="A55" s="1">
        <v>1944</v>
      </c>
      <c r="B55" s="2">
        <v>8.37767219543457</v>
      </c>
      <c r="C55" s="2">
        <v>12.819525718688965</v>
      </c>
      <c r="D55" s="2">
        <v>308.1224365234375</v>
      </c>
      <c r="E55" s="2">
        <v>292.22119140625</v>
      </c>
      <c r="F55" s="2">
        <v>0.14678442478179932</v>
      </c>
      <c r="G55" s="3"/>
      <c r="H55" s="3">
        <v>151.72702026367188</v>
      </c>
      <c r="I55" s="3">
        <v>448.80059814453125</v>
      </c>
      <c r="J55" s="3">
        <f>BAU!H55-H55</f>
        <v>0</v>
      </c>
      <c r="K55" s="3">
        <f>BAU!I55-I55</f>
        <v>0</v>
      </c>
    </row>
    <row r="56" spans="1:11" ht="12">
      <c r="A56" s="1">
        <v>1945</v>
      </c>
      <c r="B56" s="2">
        <v>7.5856733322143555</v>
      </c>
      <c r="C56" s="2">
        <v>12.037434577941895</v>
      </c>
      <c r="D56" s="2">
        <v>308.481689453125</v>
      </c>
      <c r="E56" s="2">
        <v>292.4703063964844</v>
      </c>
      <c r="F56" s="2">
        <v>0.14951911568641663</v>
      </c>
      <c r="G56" s="3"/>
      <c r="H56" s="3">
        <v>156.53240966796875</v>
      </c>
      <c r="I56" s="3">
        <v>461.32684326171875</v>
      </c>
      <c r="J56" s="3">
        <f>BAU!H56-H56</f>
        <v>0</v>
      </c>
      <c r="K56" s="3">
        <f>BAU!I56-I56</f>
        <v>0</v>
      </c>
    </row>
    <row r="57" spans="1:11" ht="12">
      <c r="A57" s="1">
        <v>1946</v>
      </c>
      <c r="B57" s="2">
        <v>8.46564769744873</v>
      </c>
      <c r="C57" s="2">
        <v>13.052741050720215</v>
      </c>
      <c r="D57" s="2">
        <v>308.8207702636719</v>
      </c>
      <c r="E57" s="2">
        <v>292.7402038574219</v>
      </c>
      <c r="F57" s="2">
        <v>0.15222613513469696</v>
      </c>
      <c r="G57" s="3"/>
      <c r="H57" s="3">
        <v>161.05496215820312</v>
      </c>
      <c r="I57" s="3">
        <v>473.7450256347656</v>
      </c>
      <c r="J57" s="3">
        <f>BAU!H57-H57</f>
        <v>0</v>
      </c>
      <c r="K57" s="3">
        <f>BAU!I57-I57</f>
        <v>0</v>
      </c>
    </row>
    <row r="58" spans="1:11" ht="12">
      <c r="A58" s="1">
        <v>1947</v>
      </c>
      <c r="B58" s="2">
        <v>9.12109088897705</v>
      </c>
      <c r="C58" s="2">
        <v>13.862979888916016</v>
      </c>
      <c r="D58" s="2">
        <v>309.25384521484375</v>
      </c>
      <c r="E58" s="2">
        <v>293.1738586425781</v>
      </c>
      <c r="F58" s="2">
        <v>0.15504318475723267</v>
      </c>
      <c r="G58" s="3"/>
      <c r="H58" s="3">
        <v>166.14015197753906</v>
      </c>
      <c r="I58" s="3">
        <v>487.1015930175781</v>
      </c>
      <c r="J58" s="3">
        <f>BAU!H58-H58</f>
        <v>0</v>
      </c>
      <c r="K58" s="3">
        <f>BAU!I58-I58</f>
        <v>0</v>
      </c>
    </row>
    <row r="59" spans="1:11" ht="12">
      <c r="A59" s="1">
        <v>1948</v>
      </c>
      <c r="B59" s="2">
        <v>9.445479393005371</v>
      </c>
      <c r="C59" s="2">
        <v>14.311888694763184</v>
      </c>
      <c r="D59" s="2">
        <v>309.7394104003906</v>
      </c>
      <c r="E59" s="2">
        <v>293.7190856933594</v>
      </c>
      <c r="F59" s="2">
        <v>0.15815190970897675</v>
      </c>
      <c r="G59" s="3"/>
      <c r="H59" s="3">
        <v>171.6747589111328</v>
      </c>
      <c r="I59" s="3">
        <v>501.1329345703125</v>
      </c>
      <c r="J59" s="3">
        <f>BAU!H59-H59</f>
        <v>0</v>
      </c>
      <c r="K59" s="3">
        <f>BAU!I59-I59</f>
        <v>0</v>
      </c>
    </row>
    <row r="60" spans="1:11" ht="12">
      <c r="A60" s="1">
        <v>1949</v>
      </c>
      <c r="B60" s="2">
        <v>9.422390937805176</v>
      </c>
      <c r="C60" s="2">
        <v>14.352770805358887</v>
      </c>
      <c r="D60" s="2">
        <v>310.2337341308594</v>
      </c>
      <c r="E60" s="2">
        <v>294.2969055175781</v>
      </c>
      <c r="F60" s="2">
        <v>0.1616230309009552</v>
      </c>
      <c r="G60" s="3"/>
      <c r="H60" s="3">
        <v>177.37435913085938</v>
      </c>
      <c r="I60" s="3">
        <v>515.4601440429688</v>
      </c>
      <c r="J60" s="3">
        <f>BAU!H60-H60</f>
        <v>0</v>
      </c>
      <c r="K60" s="3">
        <f>BAU!I60-I60</f>
        <v>0</v>
      </c>
    </row>
    <row r="61" spans="1:11" ht="12">
      <c r="A61" s="1">
        <v>1950</v>
      </c>
      <c r="B61" s="2">
        <v>10.1065092086792</v>
      </c>
      <c r="C61" s="2">
        <v>15.172221183776855</v>
      </c>
      <c r="D61" s="2">
        <v>310.7453918457031</v>
      </c>
      <c r="E61" s="2">
        <v>294.8085632324219</v>
      </c>
      <c r="F61" s="2">
        <v>0.16538113355636597</v>
      </c>
      <c r="G61" s="3"/>
      <c r="H61" s="3">
        <v>183.27679443359375</v>
      </c>
      <c r="I61" s="3">
        <v>530.1202392578125</v>
      </c>
      <c r="J61" s="3">
        <f>BAU!H61-H61</f>
        <v>0</v>
      </c>
      <c r="K61" s="3">
        <f>BAU!I61-I61</f>
        <v>0</v>
      </c>
    </row>
    <row r="62" spans="1:11" ht="12">
      <c r="A62" s="1">
        <v>1951</v>
      </c>
      <c r="B62" s="2">
        <v>11.423559188842773</v>
      </c>
      <c r="C62" s="2">
        <v>16.700197219848633</v>
      </c>
      <c r="D62" s="2">
        <v>311.3558349609375</v>
      </c>
      <c r="E62" s="2">
        <v>295.2950134277344</v>
      </c>
      <c r="F62" s="2">
        <v>0.16932059824466705</v>
      </c>
      <c r="G62" s="3"/>
      <c r="H62" s="3">
        <v>189.7696533203125</v>
      </c>
      <c r="I62" s="3">
        <v>545.8654174804688</v>
      </c>
      <c r="J62" s="3">
        <f>BAU!H62-H62</f>
        <v>0</v>
      </c>
      <c r="K62" s="3">
        <f>BAU!I62-I62</f>
        <v>0</v>
      </c>
    </row>
    <row r="63" spans="1:11" ht="12">
      <c r="A63" s="1">
        <v>1952</v>
      </c>
      <c r="B63" s="2">
        <v>11.637426376342773</v>
      </c>
      <c r="C63" s="2">
        <v>17.021188735961914</v>
      </c>
      <c r="D63" s="2">
        <v>312.05194091796875</v>
      </c>
      <c r="E63" s="2">
        <v>295.806396484375</v>
      </c>
      <c r="F63" s="2">
        <v>0.1734393984079361</v>
      </c>
      <c r="G63" s="3"/>
      <c r="H63" s="3">
        <v>196.6237030029297</v>
      </c>
      <c r="I63" s="3">
        <v>562.6859741210938</v>
      </c>
      <c r="J63" s="3">
        <f>BAU!H63-H63</f>
        <v>0</v>
      </c>
      <c r="K63" s="3">
        <f>BAU!I63-I63</f>
        <v>0</v>
      </c>
    </row>
    <row r="64" spans="1:11" ht="12">
      <c r="A64" s="1">
        <v>1953</v>
      </c>
      <c r="B64" s="2">
        <v>11.813127517700195</v>
      </c>
      <c r="C64" s="2">
        <v>17.280227661132812</v>
      </c>
      <c r="D64" s="2">
        <v>312.74530029296875</v>
      </c>
      <c r="E64" s="2">
        <v>296.14044189453125</v>
      </c>
      <c r="F64" s="2">
        <v>0.17762313783168793</v>
      </c>
      <c r="G64" s="3"/>
      <c r="H64" s="3">
        <v>203.62229919433594</v>
      </c>
      <c r="I64" s="3">
        <v>579.8043212890625</v>
      </c>
      <c r="J64" s="3">
        <f>BAU!H64-H64</f>
        <v>0</v>
      </c>
      <c r="K64" s="3">
        <f>BAU!I64-I64</f>
        <v>0</v>
      </c>
    </row>
    <row r="65" spans="1:11" ht="12">
      <c r="A65" s="1">
        <v>1954</v>
      </c>
      <c r="B65" s="2">
        <v>12.189691543579102</v>
      </c>
      <c r="C65" s="2">
        <v>17.740129470825195</v>
      </c>
      <c r="D65" s="2">
        <v>313.4461669921875</v>
      </c>
      <c r="E65" s="2">
        <v>296.1529235839844</v>
      </c>
      <c r="F65" s="2">
        <v>0.1815471351146698</v>
      </c>
      <c r="G65" s="3"/>
      <c r="H65" s="3">
        <v>210.80596923828125</v>
      </c>
      <c r="I65" s="3">
        <v>597.2570190429688</v>
      </c>
      <c r="J65" s="3">
        <f>BAU!H65-H65</f>
        <v>0</v>
      </c>
      <c r="K65" s="3">
        <f>BAU!I65-I65</f>
        <v>0</v>
      </c>
    </row>
    <row r="66" spans="1:11" ht="12">
      <c r="A66" s="1">
        <v>1955</v>
      </c>
      <c r="B66" s="2">
        <v>13.049570083618164</v>
      </c>
      <c r="C66" s="2">
        <v>18.75470733642578</v>
      </c>
      <c r="D66" s="2">
        <v>314.1929626464844</v>
      </c>
      <c r="E66" s="2">
        <v>296.0792541503906</v>
      </c>
      <c r="F66" s="2">
        <v>0.1849312037229538</v>
      </c>
      <c r="G66" s="3"/>
      <c r="H66" s="3">
        <v>218.3616943359375</v>
      </c>
      <c r="I66" s="3">
        <v>615.3776245117188</v>
      </c>
      <c r="J66" s="3">
        <f>BAU!H66-H66</f>
        <v>0</v>
      </c>
      <c r="K66" s="3">
        <f>BAU!I66-I66</f>
        <v>0</v>
      </c>
    </row>
    <row r="67" spans="1:11" ht="12">
      <c r="A67" s="1">
        <v>1956</v>
      </c>
      <c r="B67" s="2">
        <v>13.776823997497559</v>
      </c>
      <c r="C67" s="2">
        <v>19.602380752563477</v>
      </c>
      <c r="D67" s="2">
        <v>315.0125427246094</v>
      </c>
      <c r="E67" s="2">
        <v>296.1524963378906</v>
      </c>
      <c r="F67" s="2">
        <v>0.18786479532718658</v>
      </c>
      <c r="G67" s="3"/>
      <c r="H67" s="3">
        <v>226.54212951660156</v>
      </c>
      <c r="I67" s="3">
        <v>634.4501953125</v>
      </c>
      <c r="J67" s="3">
        <f>BAU!H67-H67</f>
        <v>0</v>
      </c>
      <c r="K67" s="3">
        <f>BAU!I67-I67</f>
        <v>0</v>
      </c>
    </row>
    <row r="68" spans="1:11" ht="12">
      <c r="A68" s="1">
        <v>1957</v>
      </c>
      <c r="B68" s="2">
        <v>14.138012886047363</v>
      </c>
      <c r="C68" s="2">
        <v>20.09047508239746</v>
      </c>
      <c r="D68" s="2">
        <v>315.8734130859375</v>
      </c>
      <c r="E68" s="2">
        <v>296.27301025390625</v>
      </c>
      <c r="F68" s="2">
        <v>0.19055378437042236</v>
      </c>
      <c r="G68" s="3"/>
      <c r="H68" s="3">
        <v>235.13572692871094</v>
      </c>
      <c r="I68" s="3">
        <v>654.235595703125</v>
      </c>
      <c r="J68" s="3">
        <f>BAU!H68-H68</f>
        <v>0</v>
      </c>
      <c r="K68" s="3">
        <f>BAU!I68-I68</f>
        <v>0</v>
      </c>
    </row>
    <row r="69" spans="1:11" ht="12">
      <c r="A69" s="1">
        <v>1958</v>
      </c>
      <c r="B69" s="2">
        <v>14.55735969543457</v>
      </c>
      <c r="C69" s="2">
        <v>20.617267608642578</v>
      </c>
      <c r="D69" s="2">
        <v>316.75048828125</v>
      </c>
      <c r="E69" s="2">
        <v>296.3973693847656</v>
      </c>
      <c r="F69" s="2">
        <v>0.19306686520576477</v>
      </c>
      <c r="G69" s="3"/>
      <c r="H69" s="3">
        <v>243.9725799560547</v>
      </c>
      <c r="I69" s="3">
        <v>674.5236206054688</v>
      </c>
      <c r="J69" s="3">
        <f>BAU!H69-H69</f>
        <v>0</v>
      </c>
      <c r="K69" s="3">
        <f>BAU!I69-I69</f>
        <v>0</v>
      </c>
    </row>
    <row r="70" spans="1:11" ht="12">
      <c r="A70" s="1">
        <v>1959</v>
      </c>
      <c r="B70" s="2">
        <v>14.564202308654785</v>
      </c>
      <c r="C70" s="2">
        <v>20.703439712524414</v>
      </c>
      <c r="D70" s="2">
        <v>317.6299133300781</v>
      </c>
      <c r="E70" s="2">
        <v>296.5207824707031</v>
      </c>
      <c r="F70" s="2">
        <v>0.19543634355068207</v>
      </c>
      <c r="G70" s="3"/>
      <c r="H70" s="3">
        <v>253.1250457763672</v>
      </c>
      <c r="I70" s="3">
        <v>695.1732177734375</v>
      </c>
      <c r="J70" s="3">
        <f>BAU!H70-H70</f>
        <v>0</v>
      </c>
      <c r="K70" s="3">
        <f>BAU!I70-I70</f>
        <v>0</v>
      </c>
    </row>
    <row r="71" spans="1:11" ht="12">
      <c r="A71" s="1">
        <v>1960</v>
      </c>
      <c r="B71" s="2">
        <v>15.043111801147461</v>
      </c>
      <c r="C71" s="2">
        <v>21.302770614624023</v>
      </c>
      <c r="D71" s="2">
        <v>318.5051574707031</v>
      </c>
      <c r="E71" s="2">
        <v>296.6359558105469</v>
      </c>
      <c r="F71" s="2">
        <v>0.19766227900981903</v>
      </c>
      <c r="G71" s="3"/>
      <c r="H71" s="3">
        <v>262.7607116699219</v>
      </c>
      <c r="I71" s="3">
        <v>716.1013793945312</v>
      </c>
      <c r="J71" s="3">
        <f>BAU!H71-H71</f>
        <v>0</v>
      </c>
      <c r="K71" s="3">
        <f>BAU!I71-I71</f>
        <v>0</v>
      </c>
    </row>
    <row r="72" spans="1:11" ht="12">
      <c r="A72" s="1">
        <v>1961</v>
      </c>
      <c r="B72" s="2">
        <v>15.368133544921875</v>
      </c>
      <c r="C72" s="2">
        <v>21.854066848754883</v>
      </c>
      <c r="D72" s="2">
        <v>319.4060974121094</v>
      </c>
      <c r="E72" s="2">
        <v>296.8519592285156</v>
      </c>
      <c r="F72" s="2">
        <v>0.19981782138347626</v>
      </c>
      <c r="G72" s="3"/>
      <c r="H72" s="3">
        <v>272.73699951171875</v>
      </c>
      <c r="I72" s="3">
        <v>737.6109008789062</v>
      </c>
      <c r="J72" s="3">
        <f>BAU!H72-H72</f>
        <v>0</v>
      </c>
      <c r="K72" s="3">
        <f>BAU!I72-I72</f>
        <v>0</v>
      </c>
    </row>
    <row r="73" spans="1:11" ht="12">
      <c r="A73" s="1">
        <v>1962</v>
      </c>
      <c r="B73" s="2">
        <v>15.724884986877441</v>
      </c>
      <c r="C73" s="2">
        <v>22.41979217529297</v>
      </c>
      <c r="D73" s="2">
        <v>320.3218078613281</v>
      </c>
      <c r="E73" s="2">
        <v>297.1188659667969</v>
      </c>
      <c r="F73" s="2">
        <v>0.2020207941532135</v>
      </c>
      <c r="G73" s="3"/>
      <c r="H73" s="3">
        <v>282.8762512207031</v>
      </c>
      <c r="I73" s="3">
        <v>759.6771240234375</v>
      </c>
      <c r="J73" s="3">
        <f>BAU!H73-H73</f>
        <v>0</v>
      </c>
      <c r="K73" s="3">
        <f>BAU!I73-I73</f>
        <v>0</v>
      </c>
    </row>
    <row r="74" spans="1:11" ht="12">
      <c r="A74" s="1">
        <v>1963</v>
      </c>
      <c r="B74" s="2">
        <v>16.381633758544922</v>
      </c>
      <c r="C74" s="2">
        <v>23.311466217041016</v>
      </c>
      <c r="D74" s="2">
        <v>321.2691955566406</v>
      </c>
      <c r="E74" s="2">
        <v>297.44805908203125</v>
      </c>
      <c r="F74" s="2">
        <v>0.20433379709720612</v>
      </c>
      <c r="G74" s="3"/>
      <c r="H74" s="3">
        <v>293.4737548828125</v>
      </c>
      <c r="I74" s="3">
        <v>782.4312744140625</v>
      </c>
      <c r="J74" s="3">
        <f>BAU!H74-H74</f>
        <v>0</v>
      </c>
      <c r="K74" s="3">
        <f>BAU!I74-I74</f>
        <v>0</v>
      </c>
    </row>
    <row r="75" spans="1:11" ht="12">
      <c r="A75" s="1">
        <v>1964</v>
      </c>
      <c r="B75" s="2">
        <v>16.949344635009766</v>
      </c>
      <c r="C75" s="2">
        <v>24.118427276611328</v>
      </c>
      <c r="D75" s="2">
        <v>322.2652282714844</v>
      </c>
      <c r="E75" s="2">
        <v>297.86224365234375</v>
      </c>
      <c r="F75" s="2">
        <v>0.20684273540973663</v>
      </c>
      <c r="G75" s="3"/>
      <c r="H75" s="3">
        <v>304.6427001953125</v>
      </c>
      <c r="I75" s="3">
        <v>806.0453491210938</v>
      </c>
      <c r="J75" s="3">
        <f>BAU!H75-H75</f>
        <v>0</v>
      </c>
      <c r="K75" s="3">
        <f>BAU!I75-I75</f>
        <v>0</v>
      </c>
    </row>
    <row r="76" spans="1:11" ht="12">
      <c r="A76" s="1">
        <v>1965</v>
      </c>
      <c r="B76" s="2">
        <v>17.50479507446289</v>
      </c>
      <c r="C76" s="2">
        <v>24.902315139770508</v>
      </c>
      <c r="D76" s="2">
        <v>323.3003234863281</v>
      </c>
      <c r="E76" s="2">
        <v>298.3492126464844</v>
      </c>
      <c r="F76" s="2">
        <v>0.20962747931480408</v>
      </c>
      <c r="G76" s="3"/>
      <c r="H76" s="3">
        <v>316.3223571777344</v>
      </c>
      <c r="I76" s="3">
        <v>830.457763671875</v>
      </c>
      <c r="J76" s="3">
        <f>BAU!H76-H76</f>
        <v>0</v>
      </c>
      <c r="K76" s="3">
        <f>BAU!I76-I76</f>
        <v>0</v>
      </c>
    </row>
    <row r="77" spans="1:11" ht="12">
      <c r="A77" s="1">
        <v>1966</v>
      </c>
      <c r="B77" s="2">
        <v>18.126361846923828</v>
      </c>
      <c r="C77" s="2">
        <v>25.74906349182129</v>
      </c>
      <c r="D77" s="2">
        <v>324.375732421875</v>
      </c>
      <c r="E77" s="2">
        <v>299.0440368652344</v>
      </c>
      <c r="F77" s="2">
        <v>0.21281540393829346</v>
      </c>
      <c r="G77" s="3"/>
      <c r="H77" s="3">
        <v>328.49383544921875</v>
      </c>
      <c r="I77" s="3">
        <v>855.6776123046875</v>
      </c>
      <c r="J77" s="3">
        <f>BAU!H77-H77</f>
        <v>0</v>
      </c>
      <c r="K77" s="3">
        <f>BAU!I77-I77</f>
        <v>0</v>
      </c>
    </row>
    <row r="78" spans="1:11" ht="12">
      <c r="A78" s="1">
        <v>1967</v>
      </c>
      <c r="B78" s="2">
        <v>18.49463653564453</v>
      </c>
      <c r="C78" s="2">
        <v>26.325218200683594</v>
      </c>
      <c r="D78" s="2">
        <v>325.48333740234375</v>
      </c>
      <c r="E78" s="2">
        <v>299.7824401855469</v>
      </c>
      <c r="F78" s="2">
        <v>0.2165478765964508</v>
      </c>
      <c r="G78" s="3"/>
      <c r="H78" s="3">
        <v>341.1050720214844</v>
      </c>
      <c r="I78" s="3">
        <v>881.6427001953125</v>
      </c>
      <c r="J78" s="3">
        <f>BAU!H78-H78</f>
        <v>0</v>
      </c>
      <c r="K78" s="3">
        <f>BAU!I78-I78</f>
        <v>0</v>
      </c>
    </row>
    <row r="79" spans="1:11" ht="12">
      <c r="A79" s="1">
        <v>1968</v>
      </c>
      <c r="B79" s="2">
        <v>18.952390670776367</v>
      </c>
      <c r="C79" s="2">
        <v>27.023290634155273</v>
      </c>
      <c r="D79" s="2">
        <v>326.6082458496094</v>
      </c>
      <c r="E79" s="2">
        <v>300.5714111328125</v>
      </c>
      <c r="F79" s="2">
        <v>0.22080573439598083</v>
      </c>
      <c r="G79" s="3"/>
      <c r="H79" s="3">
        <v>354.1961975097656</v>
      </c>
      <c r="I79" s="3">
        <v>908.229736328125</v>
      </c>
      <c r="J79" s="3">
        <f>BAU!H79-H79</f>
        <v>0</v>
      </c>
      <c r="K79" s="3">
        <f>BAU!I79-I79</f>
        <v>0</v>
      </c>
    </row>
    <row r="80" spans="1:11" ht="12">
      <c r="A80" s="1">
        <v>1969</v>
      </c>
      <c r="B80" s="2">
        <v>19.870683670043945</v>
      </c>
      <c r="C80" s="2">
        <v>28.199203491210938</v>
      </c>
      <c r="D80" s="2">
        <v>327.77960205078125</v>
      </c>
      <c r="E80" s="2">
        <v>301.44354248046875</v>
      </c>
      <c r="F80" s="2">
        <v>0.22559693455696106</v>
      </c>
      <c r="G80" s="3"/>
      <c r="H80" s="3">
        <v>368.06640625</v>
      </c>
      <c r="I80" s="3">
        <v>935.6939697265625</v>
      </c>
      <c r="J80" s="3">
        <f>BAU!H80-H80</f>
        <v>0</v>
      </c>
      <c r="K80" s="3">
        <f>BAU!I80-I80</f>
        <v>0</v>
      </c>
    </row>
    <row r="81" spans="1:11" ht="12">
      <c r="A81" s="1">
        <v>1970</v>
      </c>
      <c r="B81" s="2">
        <v>20.347307205200195</v>
      </c>
      <c r="C81" s="2">
        <v>28.922630310058594</v>
      </c>
      <c r="D81" s="2">
        <v>329.009033203125</v>
      </c>
      <c r="E81" s="2">
        <v>302.5460205078125</v>
      </c>
      <c r="F81" s="2">
        <v>0.2310444712638855</v>
      </c>
      <c r="G81" s="3"/>
      <c r="H81" s="3">
        <v>382.7369079589844</v>
      </c>
      <c r="I81" s="3">
        <v>964.1644897460938</v>
      </c>
      <c r="J81" s="3">
        <f>BAU!H81-H81</f>
        <v>0</v>
      </c>
      <c r="K81" s="3">
        <f>BAU!I81-I81</f>
        <v>0</v>
      </c>
    </row>
    <row r="82" spans="1:11" ht="12">
      <c r="A82" s="1">
        <v>1971</v>
      </c>
      <c r="B82" s="2">
        <v>20.376312255859375</v>
      </c>
      <c r="C82" s="2">
        <v>29.06039047241211</v>
      </c>
      <c r="D82" s="2">
        <v>330.240234375</v>
      </c>
      <c r="E82" s="2">
        <v>304.1017761230469</v>
      </c>
      <c r="F82" s="2">
        <v>0.23747430741786957</v>
      </c>
      <c r="G82" s="3"/>
      <c r="H82" s="3">
        <v>398.0191650390625</v>
      </c>
      <c r="I82" s="3">
        <v>993.1387329101562</v>
      </c>
      <c r="J82" s="3">
        <f>BAU!H82-H82</f>
        <v>0</v>
      </c>
      <c r="K82" s="3">
        <f>BAU!I82-I82</f>
        <v>0</v>
      </c>
    </row>
    <row r="83" spans="1:11" ht="12">
      <c r="A83" s="1">
        <v>1972</v>
      </c>
      <c r="B83" s="2">
        <v>20.93147087097168</v>
      </c>
      <c r="C83" s="2">
        <v>29.781259536743164</v>
      </c>
      <c r="D83" s="2">
        <v>331.4674377441406</v>
      </c>
      <c r="E83" s="2">
        <v>305.72705078125</v>
      </c>
      <c r="F83" s="2">
        <v>0.24512943625450134</v>
      </c>
      <c r="G83" s="3"/>
      <c r="H83" s="3">
        <v>413.90423583984375</v>
      </c>
      <c r="I83" s="3">
        <v>1022.469482421875</v>
      </c>
      <c r="J83" s="3">
        <f>BAU!H83-H83</f>
        <v>0</v>
      </c>
      <c r="K83" s="3">
        <f>BAU!I83-I83</f>
        <v>0</v>
      </c>
    </row>
    <row r="84" spans="1:11" ht="12">
      <c r="A84" s="1">
        <v>1973</v>
      </c>
      <c r="B84" s="2">
        <v>21.707191467285156</v>
      </c>
      <c r="C84" s="2">
        <v>30.832555770874023</v>
      </c>
      <c r="D84" s="2">
        <v>332.74267578125</v>
      </c>
      <c r="E84" s="2">
        <v>307.5725402832031</v>
      </c>
      <c r="F84" s="2">
        <v>0.254006564617157</v>
      </c>
      <c r="G84" s="3"/>
      <c r="H84" s="3">
        <v>430.51239013671875</v>
      </c>
      <c r="I84" s="3">
        <v>1052.64501953125</v>
      </c>
      <c r="J84" s="3">
        <f>BAU!H84-H84</f>
        <v>0</v>
      </c>
      <c r="K84" s="3">
        <f>BAU!I84-I84</f>
        <v>0</v>
      </c>
    </row>
    <row r="85" spans="1:11" ht="12">
      <c r="A85" s="1">
        <v>1974</v>
      </c>
      <c r="B85" s="2">
        <v>21.651634216308594</v>
      </c>
      <c r="C85" s="2">
        <v>30.87042999267578</v>
      </c>
      <c r="D85" s="2">
        <v>334.040771484375</v>
      </c>
      <c r="E85" s="2">
        <v>309.7879943847656</v>
      </c>
      <c r="F85" s="2">
        <v>0.26431047916412354</v>
      </c>
      <c r="G85" s="3"/>
      <c r="H85" s="3">
        <v>447.6131286621094</v>
      </c>
      <c r="I85" s="3">
        <v>1083.49169921875</v>
      </c>
      <c r="J85" s="3">
        <f>BAU!H85-H85</f>
        <v>0</v>
      </c>
      <c r="K85" s="3">
        <f>BAU!I85-I85</f>
        <v>0</v>
      </c>
    </row>
    <row r="86" spans="1:11" ht="12">
      <c r="A86" s="1">
        <v>1975</v>
      </c>
      <c r="B86" s="2">
        <v>21.600479125976562</v>
      </c>
      <c r="C86" s="2">
        <v>30.94598388671875</v>
      </c>
      <c r="D86" s="2">
        <v>335.30059814453125</v>
      </c>
      <c r="E86" s="2">
        <v>312.1191101074219</v>
      </c>
      <c r="F86" s="2">
        <v>0.2761681079864502</v>
      </c>
      <c r="G86" s="3"/>
      <c r="H86" s="3">
        <v>464.6590881347656</v>
      </c>
      <c r="I86" s="3">
        <v>1114.3905029296875</v>
      </c>
      <c r="J86" s="3">
        <f>BAU!H86-H86</f>
        <v>0</v>
      </c>
      <c r="K86" s="3">
        <f>BAU!I86-I86</f>
        <v>0</v>
      </c>
    </row>
    <row r="87" spans="1:11" ht="12">
      <c r="A87" s="1">
        <v>1976</v>
      </c>
      <c r="B87" s="2">
        <v>22.91116714477539</v>
      </c>
      <c r="C87" s="2">
        <v>32.51396942138672</v>
      </c>
      <c r="D87" s="2">
        <v>336.5919494628906</v>
      </c>
      <c r="E87" s="2">
        <v>314.57220458984375</v>
      </c>
      <c r="F87" s="2">
        <v>0.2894817590713501</v>
      </c>
      <c r="G87" s="3"/>
      <c r="H87" s="3">
        <v>482.0935363769531</v>
      </c>
      <c r="I87" s="3">
        <v>1145.9244384765625</v>
      </c>
      <c r="J87" s="3">
        <f>BAU!H87-H87</f>
        <v>0</v>
      </c>
      <c r="K87" s="3">
        <f>BAU!I87-I87</f>
        <v>0</v>
      </c>
    </row>
    <row r="88" spans="1:11" ht="12">
      <c r="A88" s="1">
        <v>1977</v>
      </c>
      <c r="B88" s="2">
        <v>23.33003044128418</v>
      </c>
      <c r="C88" s="2">
        <v>33.06878662109375</v>
      </c>
      <c r="D88" s="2">
        <v>337.9728088378906</v>
      </c>
      <c r="E88" s="2">
        <v>317.1681213378906</v>
      </c>
      <c r="F88" s="2">
        <v>0.30423983931541443</v>
      </c>
      <c r="G88" s="3"/>
      <c r="H88" s="3">
        <v>500.34625244140625</v>
      </c>
      <c r="I88" s="3">
        <v>1178.646484375</v>
      </c>
      <c r="J88" s="3">
        <f>BAU!H88-H88</f>
        <v>0</v>
      </c>
      <c r="K88" s="3">
        <f>BAU!I88-I88</f>
        <v>0</v>
      </c>
    </row>
    <row r="89" spans="1:11" ht="12">
      <c r="A89" s="1">
        <v>1978</v>
      </c>
      <c r="B89" s="2">
        <v>24.11517906188965</v>
      </c>
      <c r="C89" s="2">
        <v>34.05060958862305</v>
      </c>
      <c r="D89" s="2">
        <v>339.38818359375</v>
      </c>
      <c r="E89" s="2">
        <v>319.81158447265625</v>
      </c>
      <c r="F89" s="2">
        <v>0.32033678889274597</v>
      </c>
      <c r="G89" s="3"/>
      <c r="H89" s="3">
        <v>519.1529541015625</v>
      </c>
      <c r="I89" s="3">
        <v>1212.08349609375</v>
      </c>
      <c r="J89" s="3">
        <f>BAU!H89-H89</f>
        <v>0</v>
      </c>
      <c r="K89" s="3">
        <f>BAU!I89-I89</f>
        <v>0</v>
      </c>
    </row>
    <row r="90" spans="1:11" ht="12">
      <c r="A90" s="1">
        <v>1979</v>
      </c>
      <c r="B90" s="2">
        <v>24.52773094177246</v>
      </c>
      <c r="C90" s="2">
        <v>34.6272087097168</v>
      </c>
      <c r="D90" s="2">
        <v>340.8483581542969</v>
      </c>
      <c r="E90" s="2">
        <v>322.482666015625</v>
      </c>
      <c r="F90" s="2">
        <v>0.3376307487487793</v>
      </c>
      <c r="G90" s="3"/>
      <c r="H90" s="3">
        <v>538.652099609375</v>
      </c>
      <c r="I90" s="3">
        <v>1246.350341796875</v>
      </c>
      <c r="J90" s="3">
        <f>BAU!H90-H90</f>
        <v>0</v>
      </c>
      <c r="K90" s="3">
        <f>BAU!I90-I90</f>
        <v>0</v>
      </c>
    </row>
    <row r="91" spans="1:11" ht="12">
      <c r="A91" s="1">
        <v>1980</v>
      </c>
      <c r="B91" s="2">
        <v>24.248931884765625</v>
      </c>
      <c r="C91" s="2">
        <v>34.43193817138672</v>
      </c>
      <c r="D91" s="2">
        <v>342.2919006347656</v>
      </c>
      <c r="E91" s="2">
        <v>325.06787109375</v>
      </c>
      <c r="F91" s="2">
        <v>0.3559230864048004</v>
      </c>
      <c r="G91" s="3"/>
      <c r="H91" s="3">
        <v>558.4290161132812</v>
      </c>
      <c r="I91" s="3">
        <v>1280.904296875</v>
      </c>
      <c r="J91" s="3">
        <f>BAU!H91-H91</f>
        <v>0</v>
      </c>
      <c r="K91" s="3">
        <f>BAU!I91-I91</f>
        <v>0</v>
      </c>
    </row>
    <row r="92" spans="1:11" ht="12">
      <c r="A92" s="1">
        <v>1981</v>
      </c>
      <c r="B92" s="2">
        <v>23.857040405273438</v>
      </c>
      <c r="C92" s="2">
        <v>34.06709671020508</v>
      </c>
      <c r="D92" s="2">
        <v>343.66595458984375</v>
      </c>
      <c r="E92" s="2">
        <v>327.4905090332031</v>
      </c>
      <c r="F92" s="2">
        <v>0.37490764260292053</v>
      </c>
      <c r="G92" s="3"/>
      <c r="H92" s="3">
        <v>577.9526977539062</v>
      </c>
      <c r="I92" s="3">
        <v>1315.199462890625</v>
      </c>
      <c r="J92" s="3">
        <f>BAU!H92-H92</f>
        <v>0</v>
      </c>
      <c r="K92" s="3">
        <f>BAU!I92-I92</f>
        <v>0</v>
      </c>
    </row>
    <row r="93" spans="1:11" ht="12">
      <c r="A93" s="1">
        <v>1982</v>
      </c>
      <c r="B93" s="2">
        <v>24.468372344970703</v>
      </c>
      <c r="C93" s="2">
        <v>34.7994499206543</v>
      </c>
      <c r="D93" s="2">
        <v>345.0165710449219</v>
      </c>
      <c r="E93" s="2">
        <v>329.76287841796875</v>
      </c>
      <c r="F93" s="2">
        <v>0.39426371455192566</v>
      </c>
      <c r="G93" s="3"/>
      <c r="H93" s="3">
        <v>597.1314697265625</v>
      </c>
      <c r="I93" s="3">
        <v>1349.5411376953125</v>
      </c>
      <c r="J93" s="3">
        <f>BAU!H93-H93</f>
        <v>0</v>
      </c>
      <c r="K93" s="3">
        <f>BAU!I93-I93</f>
        <v>0</v>
      </c>
    </row>
    <row r="94" spans="1:11" ht="12">
      <c r="A94" s="1">
        <v>1983</v>
      </c>
      <c r="B94" s="2">
        <v>24.83561897277832</v>
      </c>
      <c r="C94" s="2">
        <v>35.26937484741211</v>
      </c>
      <c r="D94" s="2">
        <v>346.40948486328125</v>
      </c>
      <c r="E94" s="2">
        <v>332.1213684082031</v>
      </c>
      <c r="F94" s="2">
        <v>0.4138721823692322</v>
      </c>
      <c r="G94" s="3"/>
      <c r="H94" s="3">
        <v>616.3046875</v>
      </c>
      <c r="I94" s="3">
        <v>1384.516845703125</v>
      </c>
      <c r="J94" s="3">
        <f>BAU!H94-H94</f>
        <v>0</v>
      </c>
      <c r="K94" s="3">
        <f>BAU!I94-I94</f>
        <v>0</v>
      </c>
    </row>
    <row r="95" spans="1:11" ht="12">
      <c r="A95" s="1">
        <v>1984</v>
      </c>
      <c r="B95" s="2">
        <v>25.584325790405273</v>
      </c>
      <c r="C95" s="2">
        <v>36.207733154296875</v>
      </c>
      <c r="D95" s="2">
        <v>347.84136962890625</v>
      </c>
      <c r="E95" s="2">
        <v>334.68084716796875</v>
      </c>
      <c r="F95" s="2">
        <v>0.4338260889053345</v>
      </c>
      <c r="G95" s="3"/>
      <c r="H95" s="3">
        <v>635.80908203125</v>
      </c>
      <c r="I95" s="3">
        <v>1420.1380615234375</v>
      </c>
      <c r="J95" s="3">
        <f>BAU!H95-H95</f>
        <v>0</v>
      </c>
      <c r="K95" s="3">
        <f>BAU!I95-I95</f>
        <v>0</v>
      </c>
    </row>
    <row r="96" spans="1:11" ht="12">
      <c r="A96" s="1">
        <v>1985</v>
      </c>
      <c r="B96" s="2">
        <v>26.369884490966797</v>
      </c>
      <c r="C96" s="2">
        <v>37.15658187866211</v>
      </c>
      <c r="D96" s="2">
        <v>349.3411560058594</v>
      </c>
      <c r="E96" s="2">
        <v>337.4798278808594</v>
      </c>
      <c r="F96" s="2">
        <v>0.45432141423225403</v>
      </c>
      <c r="G96" s="3"/>
      <c r="H96" s="3">
        <v>655.9340209960938</v>
      </c>
      <c r="I96" s="3">
        <v>1456.70166015625</v>
      </c>
      <c r="J96" s="3">
        <f>BAU!H96-H96</f>
        <v>0</v>
      </c>
      <c r="K96" s="3">
        <f>BAU!I96-I96</f>
        <v>0</v>
      </c>
    </row>
    <row r="97" spans="1:11" ht="12">
      <c r="A97" s="1">
        <v>1986</v>
      </c>
      <c r="B97" s="2">
        <v>26.665565490722656</v>
      </c>
      <c r="C97" s="2">
        <v>37.583045959472656</v>
      </c>
      <c r="D97" s="2">
        <v>350.88507080078125</v>
      </c>
      <c r="E97" s="2">
        <v>340.32354736328125</v>
      </c>
      <c r="F97" s="2">
        <v>0.4754651188850403</v>
      </c>
      <c r="G97" s="3"/>
      <c r="H97" s="3">
        <v>676.5843505859375</v>
      </c>
      <c r="I97" s="3">
        <v>1494.01806640625</v>
      </c>
      <c r="J97" s="3">
        <f>BAU!H97-H97</f>
        <v>0</v>
      </c>
      <c r="K97" s="3">
        <f>BAU!I97-I97</f>
        <v>0</v>
      </c>
    </row>
    <row r="98" spans="1:11" ht="12">
      <c r="A98" s="1">
        <v>1987</v>
      </c>
      <c r="B98" s="2">
        <v>27.350067138671875</v>
      </c>
      <c r="C98" s="2">
        <v>38.43398666381836</v>
      </c>
      <c r="D98" s="2">
        <v>352.453857421875</v>
      </c>
      <c r="E98" s="2">
        <v>343.41571044921875</v>
      </c>
      <c r="F98" s="2">
        <v>0.4972758889198303</v>
      </c>
      <c r="G98" s="3"/>
      <c r="H98" s="3">
        <v>697.62109375</v>
      </c>
      <c r="I98" s="3">
        <v>1531.9202880859375</v>
      </c>
      <c r="J98" s="3">
        <f>BAU!H98-H98</f>
        <v>0</v>
      </c>
      <c r="K98" s="3">
        <f>BAU!I98-I98</f>
        <v>0</v>
      </c>
    </row>
    <row r="99" spans="1:11" ht="12">
      <c r="A99" s="1">
        <v>1988</v>
      </c>
      <c r="B99" s="2">
        <v>28.236127853393555</v>
      </c>
      <c r="C99" s="2">
        <v>39.495426177978516</v>
      </c>
      <c r="D99" s="2">
        <v>354.086669921875</v>
      </c>
      <c r="E99" s="2">
        <v>346.5819396972656</v>
      </c>
      <c r="F99" s="2">
        <v>0.5198497176170349</v>
      </c>
      <c r="G99" s="3"/>
      <c r="H99" s="3">
        <v>719.3565063476562</v>
      </c>
      <c r="I99" s="3">
        <v>1570.7523193359375</v>
      </c>
      <c r="J99" s="3">
        <f>BAU!H99-H99</f>
        <v>0</v>
      </c>
      <c r="K99" s="3">
        <f>BAU!I99-I99</f>
        <v>0</v>
      </c>
    </row>
    <row r="100" spans="1:11" ht="12">
      <c r="A100" s="1">
        <v>1989</v>
      </c>
      <c r="B100" s="2">
        <v>28.564697265625</v>
      </c>
      <c r="C100" s="2">
        <v>39.94215774536133</v>
      </c>
      <c r="D100" s="2">
        <v>355.76959228515625</v>
      </c>
      <c r="E100" s="2">
        <v>349.7741394042969</v>
      </c>
      <c r="F100" s="2">
        <v>0.5431298613548279</v>
      </c>
      <c r="G100" s="3"/>
      <c r="H100" s="3">
        <v>741.6956787109375</v>
      </c>
      <c r="I100" s="3">
        <v>1610.415283203125</v>
      </c>
      <c r="J100" s="3">
        <f>BAU!H100-H100</f>
        <v>0</v>
      </c>
      <c r="K100" s="3">
        <f>BAU!I100-I100</f>
        <v>0</v>
      </c>
    </row>
    <row r="101" spans="1:11" ht="12">
      <c r="A101" s="1">
        <v>1990</v>
      </c>
      <c r="B101" s="2">
        <v>28.371902465820312</v>
      </c>
      <c r="C101" s="2">
        <v>40.01539611816406</v>
      </c>
      <c r="D101" s="2">
        <v>357.43511962890625</v>
      </c>
      <c r="E101" s="2">
        <v>352.9674987792969</v>
      </c>
      <c r="F101" s="2">
        <v>0.5669989585876465</v>
      </c>
      <c r="G101" s="3"/>
      <c r="H101" s="3">
        <v>764.1536865234375</v>
      </c>
      <c r="I101" s="3">
        <v>1650.3848876953125</v>
      </c>
      <c r="J101" s="3">
        <f>BAU!H101-H101</f>
        <v>0</v>
      </c>
      <c r="K101" s="3">
        <f>BAU!I101-I101</f>
        <v>0</v>
      </c>
    </row>
    <row r="102" spans="1:11" ht="12">
      <c r="A102" s="1">
        <v>1991</v>
      </c>
      <c r="B102" s="2">
        <v>28.257965087890625</v>
      </c>
      <c r="C102" s="2">
        <v>39.925140380859375</v>
      </c>
      <c r="D102" s="2">
        <v>359.0520324707031</v>
      </c>
      <c r="E102" s="2">
        <v>356.0638122558594</v>
      </c>
      <c r="F102" s="2">
        <v>0.5913193821907043</v>
      </c>
      <c r="G102" s="3"/>
      <c r="H102" s="3">
        <v>786.3600463867188</v>
      </c>
      <c r="I102" s="3">
        <v>1690.366455078125</v>
      </c>
      <c r="J102" s="3">
        <f>BAU!H102-H102</f>
        <v>0</v>
      </c>
      <c r="K102" s="3">
        <f>BAU!I102-I102</f>
        <v>0</v>
      </c>
    </row>
    <row r="103" spans="1:11" ht="12">
      <c r="A103" s="1">
        <v>1992</v>
      </c>
      <c r="B103" s="2">
        <v>27.38344383239746</v>
      </c>
      <c r="C103" s="2">
        <v>39.074302673339844</v>
      </c>
      <c r="D103" s="2">
        <v>360.5958251953125</v>
      </c>
      <c r="E103" s="2">
        <v>358.9596252441406</v>
      </c>
      <c r="F103" s="2">
        <v>0.6158486604690552</v>
      </c>
      <c r="G103" s="3"/>
      <c r="H103" s="3">
        <v>808.1575927734375</v>
      </c>
      <c r="I103" s="3">
        <v>1729.9725341796875</v>
      </c>
      <c r="J103" s="3">
        <f>BAU!H103-H103</f>
        <v>0</v>
      </c>
      <c r="K103" s="3">
        <f>BAU!I103-I103</f>
        <v>0</v>
      </c>
    </row>
    <row r="104" spans="1:11" ht="12">
      <c r="A104" s="1">
        <v>1993</v>
      </c>
      <c r="B104" s="2">
        <v>27.62477684020996</v>
      </c>
      <c r="C104" s="2">
        <v>39.339317321777344</v>
      </c>
      <c r="D104" s="2">
        <v>362.0682067871094</v>
      </c>
      <c r="E104" s="2">
        <v>361.6905517578125</v>
      </c>
      <c r="F104" s="2">
        <v>0.6403064727783203</v>
      </c>
      <c r="G104" s="3"/>
      <c r="H104" s="3">
        <v>829.7614135742188</v>
      </c>
      <c r="I104" s="3">
        <v>1769.146240234375</v>
      </c>
      <c r="J104" s="3">
        <f>BAU!H104-H104</f>
        <v>0</v>
      </c>
      <c r="K104" s="3">
        <f>BAU!I104-I104</f>
        <v>0</v>
      </c>
    </row>
    <row r="105" spans="1:11" ht="12">
      <c r="A105" s="1">
        <v>1994</v>
      </c>
      <c r="B105" s="2">
        <v>27.678430557250977</v>
      </c>
      <c r="C105" s="2">
        <v>39.41665267944336</v>
      </c>
      <c r="D105" s="2">
        <v>363.54949951171875</v>
      </c>
      <c r="E105" s="2">
        <v>364.220703125</v>
      </c>
      <c r="F105" s="2">
        <v>0.6645001769065857</v>
      </c>
      <c r="G105" s="3"/>
      <c r="H105" s="3">
        <v>851.580322265625</v>
      </c>
      <c r="I105" s="3">
        <v>1808.5145263671875</v>
      </c>
      <c r="J105" s="3">
        <f>BAU!H105-H105</f>
        <v>0</v>
      </c>
      <c r="K105" s="3">
        <f>BAU!I105-I105</f>
        <v>0</v>
      </c>
    </row>
    <row r="106" spans="1:11" ht="12">
      <c r="A106" s="1">
        <v>1995</v>
      </c>
      <c r="B106" s="2">
        <v>27.9321231842041</v>
      </c>
      <c r="C106" s="2">
        <v>39.6967658996582</v>
      </c>
      <c r="D106" s="2">
        <v>365.0335998535156</v>
      </c>
      <c r="E106" s="2">
        <v>366.6854553222656</v>
      </c>
      <c r="F106" s="2">
        <v>0.6882795095443726</v>
      </c>
      <c r="G106" s="3"/>
      <c r="H106" s="3">
        <v>873.583740234375</v>
      </c>
      <c r="I106" s="3">
        <v>1848.0362548828125</v>
      </c>
      <c r="J106" s="3">
        <f>BAU!H106-H106</f>
        <v>0</v>
      </c>
      <c r="K106" s="3">
        <f>BAU!I106-I106</f>
        <v>0</v>
      </c>
    </row>
    <row r="107" spans="1:11" ht="12">
      <c r="A107" s="1">
        <v>1996</v>
      </c>
      <c r="B107" s="2">
        <v>28.49698829650879</v>
      </c>
      <c r="C107" s="2">
        <v>40.29072952270508</v>
      </c>
      <c r="D107" s="2">
        <v>366.5505065917969</v>
      </c>
      <c r="E107" s="2">
        <v>369.1606140136719</v>
      </c>
      <c r="F107" s="2">
        <v>0.7116432189941406</v>
      </c>
      <c r="G107" s="3"/>
      <c r="H107" s="3">
        <v>896.0432739257812</v>
      </c>
      <c r="I107" s="3">
        <v>1887.9556884765625</v>
      </c>
      <c r="J107" s="3">
        <f>BAU!H107-H107</f>
        <v>0</v>
      </c>
      <c r="K107" s="3">
        <f>BAU!I107-I107</f>
        <v>0</v>
      </c>
    </row>
    <row r="108" spans="1:11" ht="12">
      <c r="A108" s="1">
        <v>1997</v>
      </c>
      <c r="B108" s="2">
        <v>28.40552520751953</v>
      </c>
      <c r="C108" s="2">
        <v>40.22836685180664</v>
      </c>
      <c r="D108" s="2">
        <v>368.0908508300781</v>
      </c>
      <c r="E108" s="2">
        <v>371.5795593261719</v>
      </c>
      <c r="F108" s="2">
        <v>0.7346249222755432</v>
      </c>
      <c r="G108" s="3"/>
      <c r="H108" s="3">
        <v>918.9461059570312</v>
      </c>
      <c r="I108" s="3">
        <v>1928.2230224609375</v>
      </c>
      <c r="J108" s="3">
        <f>BAU!H108-H108</f>
        <v>0</v>
      </c>
      <c r="K108" s="3">
        <f>BAU!I108-I108</f>
        <v>0</v>
      </c>
    </row>
    <row r="109" spans="1:11" ht="12">
      <c r="A109" s="1">
        <v>1998</v>
      </c>
      <c r="B109" s="2">
        <v>27.964662551879883</v>
      </c>
      <c r="C109" s="2">
        <v>39.81660079956055</v>
      </c>
      <c r="D109" s="2">
        <v>369.5880432128906</v>
      </c>
      <c r="E109" s="2">
        <v>373.8978576660156</v>
      </c>
      <c r="F109" s="2">
        <v>0.7571779489517212</v>
      </c>
      <c r="G109" s="3"/>
      <c r="H109" s="3">
        <v>941.7230834960938</v>
      </c>
      <c r="I109" s="3">
        <v>1968.2969970703125</v>
      </c>
      <c r="J109" s="3">
        <f>BAU!H109-H109</f>
        <v>0</v>
      </c>
      <c r="K109" s="3">
        <f>BAU!I109-I109</f>
        <v>0</v>
      </c>
    </row>
    <row r="110" spans="1:11" ht="12">
      <c r="A110" s="1">
        <v>1999</v>
      </c>
      <c r="B110" s="2">
        <v>28.18277931213379</v>
      </c>
      <c r="C110" s="2">
        <v>40.06381607055664</v>
      </c>
      <c r="D110" s="2">
        <v>371.05126953125</v>
      </c>
      <c r="E110" s="2">
        <v>376.19940185546875</v>
      </c>
      <c r="F110" s="2">
        <v>0.7792617082595825</v>
      </c>
      <c r="G110" s="3"/>
      <c r="H110" s="3">
        <v>964.36767578125</v>
      </c>
      <c r="I110" s="3">
        <v>2008.206298828125</v>
      </c>
      <c r="J110" s="3">
        <f>BAU!H110-H110</f>
        <v>0</v>
      </c>
      <c r="K110" s="3">
        <f>BAU!I110-I110</f>
        <v>0</v>
      </c>
    </row>
    <row r="111" spans="1:11" ht="12">
      <c r="A111" s="1">
        <v>2000</v>
      </c>
      <c r="B111" s="2">
        <v>28.79433250427246</v>
      </c>
      <c r="C111" s="2">
        <v>40.704471588134766</v>
      </c>
      <c r="D111" s="2">
        <v>372.55133056640625</v>
      </c>
      <c r="E111" s="2">
        <v>378.31622314453125</v>
      </c>
      <c r="F111" s="2">
        <v>0.8008435368537903</v>
      </c>
      <c r="G111" s="2">
        <v>0</v>
      </c>
      <c r="H111" s="3">
        <v>987.5192260742188</v>
      </c>
      <c r="I111" s="3">
        <v>2048.51025390625</v>
      </c>
      <c r="J111" s="3">
        <f>BAU!H111-H111</f>
        <v>0</v>
      </c>
      <c r="K111" s="3">
        <f>BAU!I111-I111</f>
        <v>0</v>
      </c>
    </row>
    <row r="112" spans="1:11" ht="12">
      <c r="A112" s="1">
        <v>2001</v>
      </c>
      <c r="B112" s="2">
        <v>28.957107543945312</v>
      </c>
      <c r="C112" s="2">
        <v>41.041934967041016</v>
      </c>
      <c r="D112" s="2">
        <v>374.09381103515625</v>
      </c>
      <c r="E112" s="2">
        <v>380.1793518066406</v>
      </c>
      <c r="F112" s="2">
        <v>0.8217622637748718</v>
      </c>
      <c r="G112" s="2">
        <v>3.854753017425537</v>
      </c>
      <c r="H112" s="3">
        <v>1011.2380981445312</v>
      </c>
      <c r="I112" s="3">
        <v>2089.34130859375</v>
      </c>
      <c r="J112" s="3">
        <f>BAU!H112-H112</f>
        <v>0</v>
      </c>
      <c r="K112" s="3">
        <f>BAU!I112-I112</f>
        <v>0</v>
      </c>
    </row>
    <row r="113" spans="1:11" ht="12">
      <c r="A113" s="1">
        <v>2002</v>
      </c>
      <c r="B113" s="2">
        <v>29.887033462524414</v>
      </c>
      <c r="C113" s="2">
        <v>42.14655303955078</v>
      </c>
      <c r="D113" s="2">
        <v>375.6788635253906</v>
      </c>
      <c r="E113" s="2">
        <v>382.01605224609375</v>
      </c>
      <c r="F113" s="2">
        <v>0.841914176940918</v>
      </c>
      <c r="G113" s="2">
        <v>7.779636383056641</v>
      </c>
      <c r="H113" s="3">
        <v>1035.2821044921875</v>
      </c>
      <c r="I113" s="3">
        <v>2130.797607421875</v>
      </c>
      <c r="J113" s="3">
        <f>BAU!H113-H113</f>
        <v>0</v>
      </c>
      <c r="K113" s="3">
        <f>BAU!I113-I113</f>
        <v>0</v>
      </c>
    </row>
    <row r="114" spans="1:11" ht="12">
      <c r="A114" s="1">
        <v>2003</v>
      </c>
      <c r="B114" s="2">
        <v>30.993297576904297</v>
      </c>
      <c r="C114" s="2">
        <v>43.42750549316406</v>
      </c>
      <c r="D114" s="2">
        <v>377.3709411621094</v>
      </c>
      <c r="E114" s="2">
        <v>383.9322814941406</v>
      </c>
      <c r="F114" s="2">
        <v>0.8614151477813721</v>
      </c>
      <c r="G114" s="2">
        <v>11.772160530090332</v>
      </c>
      <c r="H114" s="3">
        <v>1060.0250244140625</v>
      </c>
      <c r="I114" s="3">
        <v>2173.424560546875</v>
      </c>
      <c r="J114" s="3">
        <f>BAU!H114-H114</f>
        <v>0</v>
      </c>
      <c r="K114" s="3">
        <f>BAU!I114-I114</f>
        <v>0</v>
      </c>
    </row>
    <row r="115" spans="1:11" ht="12">
      <c r="A115" s="1">
        <v>2004</v>
      </c>
      <c r="B115" s="2">
        <v>32.33373260498047</v>
      </c>
      <c r="C115" s="2">
        <v>44.942630767822266</v>
      </c>
      <c r="D115" s="2">
        <v>379.18817138671875</v>
      </c>
      <c r="E115" s="2">
        <v>386.0457763671875</v>
      </c>
      <c r="F115" s="2">
        <v>0.8804716467857361</v>
      </c>
      <c r="G115" s="2">
        <v>15.830350875854492</v>
      </c>
      <c r="H115" s="3">
        <v>1085.94189453125</v>
      </c>
      <c r="I115" s="3">
        <v>2217.420166015625</v>
      </c>
      <c r="J115" s="3">
        <f>BAU!H115-H115</f>
        <v>0</v>
      </c>
      <c r="K115" s="3">
        <f>BAU!I115-I115</f>
        <v>0</v>
      </c>
    </row>
    <row r="116" spans="1:11" ht="12">
      <c r="A116" s="1">
        <v>2005</v>
      </c>
      <c r="B116" s="2">
        <v>33.89078140258789</v>
      </c>
      <c r="C116" s="2">
        <v>46.67436981201172</v>
      </c>
      <c r="D116" s="2">
        <v>381.1522216796875</v>
      </c>
      <c r="E116" s="2">
        <v>388.30584716796875</v>
      </c>
      <c r="F116" s="2">
        <v>0.8993163108825684</v>
      </c>
      <c r="G116" s="2">
        <v>19.953014373779297</v>
      </c>
      <c r="H116" s="3">
        <v>1113.3238525390625</v>
      </c>
      <c r="I116" s="3">
        <v>2263.01220703125</v>
      </c>
      <c r="J116" s="3">
        <f>BAU!H116-H116</f>
        <v>0</v>
      </c>
      <c r="K116" s="3">
        <f>BAU!I116-I116</f>
        <v>0</v>
      </c>
    </row>
    <row r="117" spans="1:11" ht="12">
      <c r="A117" s="1">
        <v>2006</v>
      </c>
      <c r="B117" s="2">
        <v>33.831520080566406</v>
      </c>
      <c r="C117" s="2">
        <v>46.78980255126953</v>
      </c>
      <c r="D117" s="2">
        <v>383.1632385253906</v>
      </c>
      <c r="E117" s="2">
        <v>390.6029052734375</v>
      </c>
      <c r="F117" s="2">
        <v>0.9180926084518433</v>
      </c>
      <c r="G117" s="2">
        <v>24.1396484375</v>
      </c>
      <c r="H117" s="3">
        <v>1142.075439453125</v>
      </c>
      <c r="I117" s="3">
        <v>2309.4619140625</v>
      </c>
      <c r="J117" s="3">
        <f>BAU!H117-H117</f>
        <v>0</v>
      </c>
      <c r="K117" s="3">
        <f>BAU!I117-I117</f>
        <v>0</v>
      </c>
    </row>
    <row r="118" spans="1:11" ht="12">
      <c r="A118" s="1">
        <v>2007</v>
      </c>
      <c r="B118" s="2">
        <v>34.4869499206543</v>
      </c>
      <c r="C118" s="2">
        <v>47.61992263793945</v>
      </c>
      <c r="D118" s="2">
        <v>385.2003173828125</v>
      </c>
      <c r="E118" s="2">
        <v>392.96484375</v>
      </c>
      <c r="F118" s="2">
        <v>0.9368186593055725</v>
      </c>
      <c r="G118" s="2">
        <v>28.39004135131836</v>
      </c>
      <c r="H118" s="3">
        <v>1171.46875</v>
      </c>
      <c r="I118" s="3">
        <v>2356.56298828125</v>
      </c>
      <c r="J118" s="3">
        <f>BAU!H118-H118</f>
        <v>0</v>
      </c>
      <c r="K118" s="3">
        <f>BAU!I118-I118</f>
        <v>0</v>
      </c>
    </row>
    <row r="119" spans="1:11" ht="12">
      <c r="A119" s="1">
        <v>2008</v>
      </c>
      <c r="B119" s="2">
        <v>35.14237594604492</v>
      </c>
      <c r="C119" s="2">
        <v>48.45003890991211</v>
      </c>
      <c r="D119" s="2">
        <v>387.2856140136719</v>
      </c>
      <c r="E119" s="2">
        <v>395.4087219238281</v>
      </c>
      <c r="F119" s="2">
        <v>0.9555699825286865</v>
      </c>
      <c r="G119" s="2">
        <v>32.70411682128906</v>
      </c>
      <c r="H119" s="3">
        <v>1201.5037841796875</v>
      </c>
      <c r="I119" s="3">
        <v>2404.494140625</v>
      </c>
      <c r="J119" s="3">
        <f>BAU!H119-H119</f>
        <v>0</v>
      </c>
      <c r="K119" s="3">
        <f>BAU!I119-I119</f>
        <v>0</v>
      </c>
    </row>
    <row r="120" spans="1:11" ht="12">
      <c r="A120" s="1">
        <v>2009</v>
      </c>
      <c r="B120" s="2">
        <v>35.79780578613281</v>
      </c>
      <c r="C120" s="2">
        <v>49.2801628112793</v>
      </c>
      <c r="D120" s="2">
        <v>389.4185485839844</v>
      </c>
      <c r="E120" s="2">
        <v>397.916259765625</v>
      </c>
      <c r="F120" s="2">
        <v>0.9744051098823547</v>
      </c>
      <c r="G120" s="2">
        <v>37.0820426940918</v>
      </c>
      <c r="H120" s="3">
        <v>1232.1805419921875</v>
      </c>
      <c r="I120" s="3">
        <v>2453.25537109375</v>
      </c>
      <c r="J120" s="3">
        <f>BAU!H120-H120</f>
        <v>0</v>
      </c>
      <c r="K120" s="3">
        <f>BAU!I120-I120</f>
        <v>0</v>
      </c>
    </row>
    <row r="121" spans="1:11" ht="12">
      <c r="A121" s="1">
        <v>2010</v>
      </c>
      <c r="B121" s="2">
        <v>36.387847900390625</v>
      </c>
      <c r="C121" s="2">
        <v>50.044891357421875</v>
      </c>
      <c r="D121" s="2">
        <v>391.595703125</v>
      </c>
      <c r="E121" s="2">
        <v>400.595947265625</v>
      </c>
      <c r="F121" s="2">
        <v>0.993404746055603</v>
      </c>
      <c r="G121" s="2">
        <v>41.52417755126953</v>
      </c>
      <c r="H121" s="3">
        <v>1263.4989013671875</v>
      </c>
      <c r="I121" s="3">
        <v>2502.822509765625</v>
      </c>
      <c r="J121" s="3">
        <f>BAU!H121-H121</f>
        <v>0</v>
      </c>
      <c r="K121" s="3">
        <f>BAU!I121-I121</f>
        <v>0.0244140625</v>
      </c>
    </row>
    <row r="122" spans="1:11" ht="12">
      <c r="A122" s="1">
        <v>2011</v>
      </c>
      <c r="B122" s="2">
        <v>36.691402435302734</v>
      </c>
      <c r="C122" s="2">
        <v>50.359466552734375</v>
      </c>
      <c r="D122" s="2">
        <v>393.7974548339844</v>
      </c>
      <c r="E122" s="2">
        <v>403.5585632324219</v>
      </c>
      <c r="F122" s="2">
        <v>1.0127499103546143</v>
      </c>
      <c r="G122" s="2">
        <v>46.031288146972656</v>
      </c>
      <c r="H122" s="3">
        <v>1295.3446044921875</v>
      </c>
      <c r="I122" s="3">
        <v>2552.976806640625</v>
      </c>
      <c r="J122" s="3">
        <f>BAU!H122-H122</f>
        <v>0.22314453125</v>
      </c>
      <c r="K122" s="3">
        <f>BAU!I122-I122</f>
        <v>0.421875</v>
      </c>
    </row>
    <row r="123" spans="1:11" ht="12">
      <c r="A123" s="1">
        <v>2012</v>
      </c>
      <c r="B123" s="2">
        <v>37.02349090576172</v>
      </c>
      <c r="C123" s="2">
        <v>50.71028518676758</v>
      </c>
      <c r="D123" s="2">
        <v>396.0066223144531</v>
      </c>
      <c r="E123" s="2">
        <v>406.6938781738281</v>
      </c>
      <c r="F123" s="2">
        <v>1.032605767250061</v>
      </c>
      <c r="G123" s="2">
        <v>50.604801177978516</v>
      </c>
      <c r="H123" s="3">
        <v>1327.5654296875</v>
      </c>
      <c r="I123" s="3">
        <v>2603.466552734375</v>
      </c>
      <c r="J123" s="3">
        <f>BAU!H123-H123</f>
        <v>1.0025634765625</v>
      </c>
      <c r="K123" s="3">
        <f>BAU!I123-I123</f>
        <v>1.660888671875</v>
      </c>
    </row>
    <row r="124" spans="1:11" ht="12">
      <c r="A124" s="1">
        <v>2013</v>
      </c>
      <c r="B124" s="2">
        <v>37.384063720703125</v>
      </c>
      <c r="C124" s="2">
        <v>51.10719680786133</v>
      </c>
      <c r="D124" s="2">
        <v>398.2279357910156</v>
      </c>
      <c r="E124" s="2">
        <v>409.8405456542969</v>
      </c>
      <c r="F124" s="2">
        <v>1.0529919862747192</v>
      </c>
      <c r="G124" s="2">
        <v>55.246524810791016</v>
      </c>
      <c r="H124" s="3">
        <v>1360.18212890625</v>
      </c>
      <c r="I124" s="3">
        <v>2654.324462890625</v>
      </c>
      <c r="J124" s="3">
        <f>BAU!H124-H124</f>
        <v>2.317626953125</v>
      </c>
      <c r="K124" s="3">
        <f>BAU!I124-I124</f>
        <v>3.708740234375</v>
      </c>
    </row>
    <row r="125" spans="1:11" ht="12">
      <c r="A125" s="1">
        <v>2014</v>
      </c>
      <c r="B125" s="2">
        <v>37.75227737426758</v>
      </c>
      <c r="C125" s="2">
        <v>51.518638610839844</v>
      </c>
      <c r="D125" s="2">
        <v>400.46527099609375</v>
      </c>
      <c r="E125" s="2">
        <v>413.0072021484375</v>
      </c>
      <c r="F125" s="2">
        <v>1.0738314390182495</v>
      </c>
      <c r="G125" s="2">
        <v>59.95815658569336</v>
      </c>
      <c r="H125" s="3">
        <v>1393.2144775390625</v>
      </c>
      <c r="I125" s="3">
        <v>2705.584716796875</v>
      </c>
      <c r="J125" s="3">
        <f>BAU!H125-H125</f>
        <v>4.1483154296875</v>
      </c>
      <c r="K125" s="3">
        <f>BAU!I125-I125</f>
        <v>6.531494140625</v>
      </c>
    </row>
    <row r="126" spans="1:11" ht="12">
      <c r="A126" s="1">
        <v>2015</v>
      </c>
      <c r="B126" s="2">
        <v>38.127105712890625</v>
      </c>
      <c r="C126" s="2">
        <v>51.9433479309082</v>
      </c>
      <c r="D126" s="2">
        <v>402.7205810546875</v>
      </c>
      <c r="E126" s="2">
        <v>416.18658447265625</v>
      </c>
      <c r="F126" s="2">
        <v>1.0950590372085571</v>
      </c>
      <c r="G126" s="2">
        <v>64.74114990234375</v>
      </c>
      <c r="H126" s="3">
        <v>1426.669189453125</v>
      </c>
      <c r="I126" s="3">
        <v>2757.26171875</v>
      </c>
      <c r="J126" s="3">
        <f>BAU!H126-H126</f>
        <v>6.4881591796875</v>
      </c>
      <c r="K126" s="3">
        <f>BAU!I126-I126</f>
        <v>10.114501953125</v>
      </c>
    </row>
    <row r="127" spans="1:11" ht="12">
      <c r="A127" s="1">
        <v>2016</v>
      </c>
      <c r="B127" s="2">
        <v>38.505428314208984</v>
      </c>
      <c r="C127" s="2">
        <v>52.37800216674805</v>
      </c>
      <c r="D127" s="2">
        <v>404.995361328125</v>
      </c>
      <c r="E127" s="2">
        <v>419.3863220214844</v>
      </c>
      <c r="F127" s="2">
        <v>1.1166170835494995</v>
      </c>
      <c r="G127" s="2">
        <v>69.59675598144531</v>
      </c>
      <c r="H127" s="3">
        <v>1460.551513671875</v>
      </c>
      <c r="I127" s="3">
        <v>2809.3671875</v>
      </c>
      <c r="J127" s="3">
        <f>BAU!H127-H127</f>
        <v>9.3316650390625</v>
      </c>
      <c r="K127" s="3">
        <f>BAU!I127-I127</f>
        <v>14.4453125</v>
      </c>
    </row>
    <row r="128" spans="1:11" ht="12">
      <c r="A128" s="1">
        <v>2017</v>
      </c>
      <c r="B128" s="2">
        <v>38.888362884521484</v>
      </c>
      <c r="C128" s="2">
        <v>52.823543548583984</v>
      </c>
      <c r="D128" s="2">
        <v>407.2908935546875</v>
      </c>
      <c r="E128" s="2">
        <v>422.6217041015625</v>
      </c>
      <c r="F128" s="2">
        <v>1.1384652853012085</v>
      </c>
      <c r="G128" s="2">
        <v>74.52603912353516</v>
      </c>
      <c r="H128" s="3">
        <v>1494.865966796875</v>
      </c>
      <c r="I128" s="3">
        <v>2861.911376953125</v>
      </c>
      <c r="J128" s="3">
        <f>BAU!H128-H128</f>
        <v>12.674560546875</v>
      </c>
      <c r="K128" s="3">
        <f>BAU!I128-I128</f>
        <v>19.51220703125</v>
      </c>
    </row>
    <row r="129" spans="1:11" ht="12">
      <c r="A129" s="1">
        <v>2018</v>
      </c>
      <c r="B129" s="2">
        <v>39.33363342285156</v>
      </c>
      <c r="C129" s="2">
        <v>53.33753204345703</v>
      </c>
      <c r="D129" s="2">
        <v>409.611083984375</v>
      </c>
      <c r="E129" s="2">
        <v>425.8939514160156</v>
      </c>
      <c r="F129" s="2">
        <v>1.1605772972106934</v>
      </c>
      <c r="G129" s="2">
        <v>79.52994537353516</v>
      </c>
      <c r="H129" s="3">
        <v>1529.6160888671875</v>
      </c>
      <c r="I129" s="3">
        <v>2914.927001953125</v>
      </c>
      <c r="J129" s="3">
        <f>BAU!H129-H129</f>
        <v>16.51318359375</v>
      </c>
      <c r="K129" s="3">
        <f>BAU!I129-I129</f>
        <v>25.28271484375</v>
      </c>
    </row>
    <row r="130" spans="1:11" ht="12">
      <c r="A130" s="1">
        <v>2019</v>
      </c>
      <c r="B130" s="2">
        <v>39.7810173034668</v>
      </c>
      <c r="C130" s="2">
        <v>53.85961151123047</v>
      </c>
      <c r="D130" s="2">
        <v>411.961181640625</v>
      </c>
      <c r="E130" s="2">
        <v>429.20672607421875</v>
      </c>
      <c r="F130" s="2">
        <v>1.1829332113265991</v>
      </c>
      <c r="G130" s="2">
        <v>84.6093521118164</v>
      </c>
      <c r="H130" s="3">
        <v>1564.804443359375</v>
      </c>
      <c r="I130" s="3">
        <v>2968.45947265625</v>
      </c>
      <c r="J130" s="3">
        <f>BAU!H130-H130</f>
        <v>20.8450927734375</v>
      </c>
      <c r="K130" s="3">
        <f>BAU!I130-I130</f>
        <v>31.71142578125</v>
      </c>
    </row>
    <row r="131" spans="1:11" ht="12">
      <c r="A131" s="1">
        <v>2020</v>
      </c>
      <c r="B131" s="2">
        <v>40.229671478271484</v>
      </c>
      <c r="C131" s="2">
        <v>54.388824462890625</v>
      </c>
      <c r="D131" s="2">
        <v>414.3414611816406</v>
      </c>
      <c r="E131" s="2">
        <v>432.5172119140625</v>
      </c>
      <c r="F131" s="2">
        <v>1.2055011987686157</v>
      </c>
      <c r="G131" s="2">
        <v>89.76505279541016</v>
      </c>
      <c r="H131" s="3">
        <v>1600.4327392578125</v>
      </c>
      <c r="I131" s="3">
        <v>3022.51708984375</v>
      </c>
      <c r="J131" s="3">
        <f>BAU!H131-H131</f>
        <v>25.6683349609375</v>
      </c>
      <c r="K131" s="3">
        <f>BAU!I131-I131</f>
        <v>38.7900390625</v>
      </c>
    </row>
    <row r="132" spans="1:11" ht="12">
      <c r="A132" s="1">
        <v>2021</v>
      </c>
      <c r="B132" s="2">
        <v>41.06489562988281</v>
      </c>
      <c r="C132" s="2">
        <v>55.335472106933594</v>
      </c>
      <c r="D132" s="2">
        <v>416.7740173339844</v>
      </c>
      <c r="E132" s="2">
        <v>435.817626953125</v>
      </c>
      <c r="F132" s="2">
        <v>1.2282228469848633</v>
      </c>
      <c r="G132" s="2">
        <v>94.99769592285156</v>
      </c>
      <c r="H132" s="3">
        <v>1636.67578125</v>
      </c>
      <c r="I132" s="3">
        <v>3077.2890625</v>
      </c>
      <c r="J132" s="3">
        <f>BAU!H132-H132</f>
        <v>30.9293212890625</v>
      </c>
      <c r="K132" s="3">
        <f>BAU!I132-I132</f>
        <v>46.48046875</v>
      </c>
    </row>
    <row r="133" spans="1:11" ht="12">
      <c r="A133" s="1">
        <v>2022</v>
      </c>
      <c r="B133" s="2">
        <v>41.83826446533203</v>
      </c>
      <c r="C133" s="2">
        <v>56.22509002685547</v>
      </c>
      <c r="D133" s="2">
        <v>419.2769775390625</v>
      </c>
      <c r="E133" s="2">
        <v>439.1868591308594</v>
      </c>
      <c r="F133" s="2">
        <v>1.2510802745819092</v>
      </c>
      <c r="G133" s="2">
        <v>100.30775451660156</v>
      </c>
      <c r="H133" s="3">
        <v>1673.6953125</v>
      </c>
      <c r="I133" s="3">
        <v>3132.957275390625</v>
      </c>
      <c r="J133" s="3">
        <f>BAU!H133-H133</f>
        <v>36.66796875</v>
      </c>
      <c r="K133" s="3">
        <f>BAU!I133-I133</f>
        <v>54.852783203125</v>
      </c>
    </row>
    <row r="134" spans="1:11" ht="12">
      <c r="A134" s="1">
        <v>2023</v>
      </c>
      <c r="B134" s="2">
        <v>42.62693786621094</v>
      </c>
      <c r="C134" s="2">
        <v>57.13459396362305</v>
      </c>
      <c r="D134" s="2">
        <v>421.84796142578125</v>
      </c>
      <c r="E134" s="2">
        <v>442.6627502441406</v>
      </c>
      <c r="F134" s="2">
        <v>1.2741090059280396</v>
      </c>
      <c r="G134" s="2">
        <v>105.69573974609375</v>
      </c>
      <c r="H134" s="3">
        <v>1711.487060546875</v>
      </c>
      <c r="I134" s="3">
        <v>3189.522705078125</v>
      </c>
      <c r="J134" s="3">
        <f>BAU!H134-H134</f>
        <v>42.888427734375</v>
      </c>
      <c r="K134" s="3">
        <f>BAU!I134-I134</f>
        <v>63.906005859375</v>
      </c>
    </row>
    <row r="135" spans="1:11" ht="12">
      <c r="A135" s="1">
        <v>2024</v>
      </c>
      <c r="B135" s="2">
        <v>43.4310188293457</v>
      </c>
      <c r="C135" s="2">
        <v>58.06388473510742</v>
      </c>
      <c r="D135" s="2">
        <v>424.4874572753906</v>
      </c>
      <c r="E135" s="2">
        <v>446.2397766113281</v>
      </c>
      <c r="F135" s="2">
        <v>1.2973576784133911</v>
      </c>
      <c r="G135" s="2">
        <v>111.16228485107422</v>
      </c>
      <c r="H135" s="3">
        <v>1750.0662841796875</v>
      </c>
      <c r="I135" s="3">
        <v>3247.005126953125</v>
      </c>
      <c r="J135" s="3">
        <f>BAU!H135-H135</f>
        <v>49.5755615234375</v>
      </c>
      <c r="K135" s="3">
        <f>BAU!I135-I135</f>
        <v>73.620361328125</v>
      </c>
    </row>
    <row r="136" spans="1:11" ht="12">
      <c r="A136" s="1">
        <v>2025</v>
      </c>
      <c r="B136" s="2">
        <v>44.25060272216797</v>
      </c>
      <c r="C136" s="2">
        <v>59.01286315917969</v>
      </c>
      <c r="D136" s="2">
        <v>427.1960754394531</v>
      </c>
      <c r="E136" s="2">
        <v>449.9215087890625</v>
      </c>
      <c r="F136" s="2">
        <v>1.320865511894226</v>
      </c>
      <c r="G136" s="2">
        <v>116.70819854736328</v>
      </c>
      <c r="H136" s="3">
        <v>1789.448486328125</v>
      </c>
      <c r="I136" s="3">
        <v>3305.424072265625</v>
      </c>
      <c r="J136" s="3">
        <f>BAU!H136-H136</f>
        <v>56.7138671875</v>
      </c>
      <c r="K136" s="3">
        <f>BAU!I136-I136</f>
        <v>83.9765625</v>
      </c>
    </row>
    <row r="137" spans="1:11" ht="12">
      <c r="A137" s="1">
        <v>2026</v>
      </c>
      <c r="B137" s="2">
        <v>45.06695556640625</v>
      </c>
      <c r="C137" s="2">
        <v>59.95884704589844</v>
      </c>
      <c r="D137" s="2">
        <v>429.97369384765625</v>
      </c>
      <c r="E137" s="2">
        <v>453.6869201660156</v>
      </c>
      <c r="F137" s="2">
        <v>1.3446593284606934</v>
      </c>
      <c r="G137" s="2">
        <v>122.33440399169922</v>
      </c>
      <c r="H137" s="3">
        <v>1829.6419677734375</v>
      </c>
      <c r="I137" s="3">
        <v>3364.791015625</v>
      </c>
      <c r="J137" s="3">
        <f>BAU!H137-H137</f>
        <v>64.294921875</v>
      </c>
      <c r="K137" s="3">
        <f>BAU!I137-I137</f>
        <v>94.962890625</v>
      </c>
    </row>
    <row r="138" spans="1:11" ht="12">
      <c r="A138" s="1">
        <v>2027</v>
      </c>
      <c r="B138" s="2">
        <v>45.898414611816406</v>
      </c>
      <c r="C138" s="2">
        <v>60.923744201660156</v>
      </c>
      <c r="D138" s="2">
        <v>432.81982421875</v>
      </c>
      <c r="E138" s="2">
        <v>457.53594970703125</v>
      </c>
      <c r="F138" s="2">
        <v>1.3687491416931152</v>
      </c>
      <c r="G138" s="2">
        <v>128.04188537597656</v>
      </c>
      <c r="H138" s="3">
        <v>1870.6500244140625</v>
      </c>
      <c r="I138" s="3">
        <v>3425.111083984375</v>
      </c>
      <c r="J138" s="3">
        <f>BAU!H138-H138</f>
        <v>72.3155517578125</v>
      </c>
      <c r="K138" s="3">
        <f>BAU!I138-I138</f>
        <v>106.574462890625</v>
      </c>
    </row>
    <row r="139" spans="1:11" ht="12">
      <c r="A139" s="1">
        <v>2028</v>
      </c>
      <c r="B139" s="2">
        <v>46.7450065612793</v>
      </c>
      <c r="C139" s="2">
        <v>61.907447814941406</v>
      </c>
      <c r="D139" s="2">
        <v>435.7354736328125</v>
      </c>
      <c r="E139" s="2">
        <v>461.4988098144531</v>
      </c>
      <c r="F139" s="2">
        <v>1.3931528329849243</v>
      </c>
      <c r="G139" s="2">
        <v>133.83164978027344</v>
      </c>
      <c r="H139" s="3">
        <v>1912.4876708984375</v>
      </c>
      <c r="I139" s="3">
        <v>3486.403076171875</v>
      </c>
      <c r="J139" s="3">
        <f>BAU!H139-H139</f>
        <v>80.7607421875</v>
      </c>
      <c r="K139" s="3">
        <f>BAU!I139-I139</f>
        <v>118.792724609375</v>
      </c>
    </row>
    <row r="140" spans="1:11" ht="12">
      <c r="A140" s="1">
        <v>2029</v>
      </c>
      <c r="B140" s="2">
        <v>47.60676956176758</v>
      </c>
      <c r="C140" s="2">
        <v>62.90986251831055</v>
      </c>
      <c r="D140" s="2">
        <v>438.7217102050781</v>
      </c>
      <c r="E140" s="2">
        <v>465.56842041015625</v>
      </c>
      <c r="F140" s="2">
        <v>1.417897343635559</v>
      </c>
      <c r="G140" s="2">
        <v>139.704833984375</v>
      </c>
      <c r="H140" s="3">
        <v>1955.1700439453125</v>
      </c>
      <c r="I140" s="3">
        <v>3548.685791015625</v>
      </c>
      <c r="J140" s="3">
        <f>BAU!H140-H140</f>
        <v>89.6153564453125</v>
      </c>
      <c r="K140" s="3">
        <f>BAU!I140-I140</f>
        <v>131.598388671875</v>
      </c>
    </row>
    <row r="141" spans="1:11" ht="12">
      <c r="A141" s="1">
        <v>2030</v>
      </c>
      <c r="B141" s="2">
        <v>48.483699798583984</v>
      </c>
      <c r="C141" s="2">
        <v>63.93088150024414</v>
      </c>
      <c r="D141" s="2">
        <v>441.7796325683594</v>
      </c>
      <c r="E141" s="2">
        <v>469.9228820800781</v>
      </c>
      <c r="F141" s="2">
        <v>1.443058967590332</v>
      </c>
      <c r="G141" s="2">
        <v>145.66262817382812</v>
      </c>
      <c r="H141" s="3">
        <v>1998.7122802734375</v>
      </c>
      <c r="I141" s="3">
        <v>3611.977783203125</v>
      </c>
      <c r="J141" s="3">
        <f>BAU!H141-H141</f>
        <v>98.8641357421875</v>
      </c>
      <c r="K141" s="3">
        <f>BAU!I141-I141</f>
        <v>144.973388671875</v>
      </c>
    </row>
    <row r="142" spans="1:11" ht="12">
      <c r="A142" s="1">
        <v>2031</v>
      </c>
      <c r="B142" s="2">
        <v>49.51048278808594</v>
      </c>
      <c r="C142" s="2">
        <v>65.11593627929688</v>
      </c>
      <c r="D142" s="2">
        <v>444.9168701171875</v>
      </c>
      <c r="E142" s="2">
        <v>474.7671203613281</v>
      </c>
      <c r="F142" s="2">
        <v>1.4688571691513062</v>
      </c>
      <c r="G142" s="2">
        <v>151.70669555664062</v>
      </c>
      <c r="H142" s="3">
        <v>2043.1793212890625</v>
      </c>
      <c r="I142" s="3">
        <v>3676.3525390625</v>
      </c>
      <c r="J142" s="3">
        <f>BAU!H142-H142</f>
        <v>108.5289306640625</v>
      </c>
      <c r="K142" s="3">
        <f>BAU!I142-I142</f>
        <v>158.945556640625</v>
      </c>
    </row>
    <row r="143" spans="1:11" ht="12">
      <c r="A143" s="1">
        <v>2032</v>
      </c>
      <c r="B143" s="2">
        <v>50.35231018066406</v>
      </c>
      <c r="C143" s="2">
        <v>66.08952331542969</v>
      </c>
      <c r="D143" s="2">
        <v>448.13507080078125</v>
      </c>
      <c r="E143" s="2">
        <v>480.0049743652344</v>
      </c>
      <c r="F143" s="2">
        <v>1.4955540895462036</v>
      </c>
      <c r="G143" s="2">
        <v>157.83958435058594</v>
      </c>
      <c r="H143" s="3">
        <v>2088.594482421875</v>
      </c>
      <c r="I143" s="3">
        <v>3741.8330078125</v>
      </c>
      <c r="J143" s="3">
        <f>BAU!H143-H143</f>
        <v>118.730712890625</v>
      </c>
      <c r="K143" s="3">
        <f>BAU!I143-I143</f>
        <v>173.66162109375</v>
      </c>
    </row>
    <row r="144" spans="1:11" ht="12">
      <c r="A144" s="1">
        <v>2033</v>
      </c>
      <c r="B144" s="2">
        <v>51.19826126098633</v>
      </c>
      <c r="C144" s="2">
        <v>67.07135772705078</v>
      </c>
      <c r="D144" s="2">
        <v>451.4193420410156</v>
      </c>
      <c r="E144" s="2">
        <v>485.3414611816406</v>
      </c>
      <c r="F144" s="2">
        <v>1.5232175588607788</v>
      </c>
      <c r="G144" s="2">
        <v>164.06448364257812</v>
      </c>
      <c r="H144" s="3">
        <v>2134.84375</v>
      </c>
      <c r="I144" s="3">
        <v>3808.2900390625</v>
      </c>
      <c r="J144" s="3">
        <f>BAU!H144-H144</f>
        <v>129.58349609375</v>
      </c>
      <c r="K144" s="3">
        <f>BAU!I144-I144</f>
        <v>189.25048828125</v>
      </c>
    </row>
    <row r="145" spans="1:11" ht="12">
      <c r="A145" s="1">
        <v>2034</v>
      </c>
      <c r="B145" s="2">
        <v>52.04848098754883</v>
      </c>
      <c r="C145" s="2">
        <v>68.06143188476562</v>
      </c>
      <c r="D145" s="2">
        <v>454.7702941894531</v>
      </c>
      <c r="E145" s="2">
        <v>490.7829284667969</v>
      </c>
      <c r="F145" s="2">
        <v>1.5517569780349731</v>
      </c>
      <c r="G145" s="2">
        <v>170.3845977783203</v>
      </c>
      <c r="H145" s="3">
        <v>2181.930908203125</v>
      </c>
      <c r="I145" s="3">
        <v>3875.73193359375</v>
      </c>
      <c r="J145" s="3">
        <f>BAU!H145-H145</f>
        <v>141.08349609375</v>
      </c>
      <c r="K145" s="3">
        <f>BAU!I145-I145</f>
        <v>205.7041015625</v>
      </c>
    </row>
    <row r="146" spans="1:11" ht="12">
      <c r="A146" s="1">
        <v>2035</v>
      </c>
      <c r="B146" s="2">
        <v>52.90310287475586</v>
      </c>
      <c r="C146" s="2">
        <v>69.05970764160156</v>
      </c>
      <c r="D146" s="2">
        <v>458.1884460449219</v>
      </c>
      <c r="E146" s="2">
        <v>496.3431396484375</v>
      </c>
      <c r="F146" s="2">
        <v>1.5810991525650024</v>
      </c>
      <c r="G146" s="2">
        <v>176.8027801513672</v>
      </c>
      <c r="H146" s="3">
        <v>2229.860595703125</v>
      </c>
      <c r="I146" s="3">
        <v>3944.1669921875</v>
      </c>
      <c r="J146" s="3">
        <f>BAU!H146-H146</f>
        <v>153.22607421875</v>
      </c>
      <c r="K146" s="3">
        <f>BAU!I146-I146</f>
        <v>223.01416015625</v>
      </c>
    </row>
    <row r="147" spans="1:11" ht="12">
      <c r="A147" s="1">
        <v>2036</v>
      </c>
      <c r="B147" s="2">
        <v>53.666141510009766</v>
      </c>
      <c r="C147" s="2">
        <v>69.94081115722656</v>
      </c>
      <c r="D147" s="2">
        <v>461.6697692871094</v>
      </c>
      <c r="E147" s="2">
        <v>501.8778381347656</v>
      </c>
      <c r="F147" s="2">
        <v>1.6111432313919067</v>
      </c>
      <c r="G147" s="2">
        <v>183.3216552734375</v>
      </c>
      <c r="H147" s="3">
        <v>2278.600341796875</v>
      </c>
      <c r="I147" s="3">
        <v>4013.556884765625</v>
      </c>
      <c r="J147" s="3">
        <f>BAU!H147-H147</f>
        <v>166.0439453125</v>
      </c>
      <c r="K147" s="3">
        <f>BAU!I147-I147</f>
        <v>241.219482421875</v>
      </c>
    </row>
    <row r="148" spans="1:11" ht="12">
      <c r="A148" s="1">
        <v>2037</v>
      </c>
      <c r="B148" s="2">
        <v>54.430946350097656</v>
      </c>
      <c r="C148" s="2">
        <v>70.82671356201172</v>
      </c>
      <c r="D148" s="2">
        <v>465.20751953125</v>
      </c>
      <c r="E148" s="2">
        <v>507.5126647949219</v>
      </c>
      <c r="F148" s="2">
        <v>1.6417661905288696</v>
      </c>
      <c r="G148" s="2">
        <v>189.9434356689453</v>
      </c>
      <c r="H148" s="3">
        <v>2328.09228515625</v>
      </c>
      <c r="I148" s="3">
        <v>4083.82958984375</v>
      </c>
      <c r="J148" s="3">
        <f>BAU!H148-H148</f>
        <v>179.594482421875</v>
      </c>
      <c r="K148" s="3">
        <f>BAU!I148-I148</f>
        <v>260.392578125</v>
      </c>
    </row>
    <row r="149" spans="1:11" ht="12">
      <c r="A149" s="1">
        <v>2038</v>
      </c>
      <c r="B149" s="2">
        <v>55.19756317138672</v>
      </c>
      <c r="C149" s="2">
        <v>71.71732330322266</v>
      </c>
      <c r="D149" s="2">
        <v>468.80255126953125</v>
      </c>
      <c r="E149" s="2">
        <v>513.2487182617188</v>
      </c>
      <c r="F149" s="2">
        <v>1.6729239225387573</v>
      </c>
      <c r="G149" s="2">
        <v>196.6700439453125</v>
      </c>
      <c r="H149" s="3">
        <v>2378.33837890625</v>
      </c>
      <c r="I149" s="3">
        <v>4154.98974609375</v>
      </c>
      <c r="J149" s="3">
        <f>BAU!H149-H149</f>
        <v>193.876220703125</v>
      </c>
      <c r="K149" s="3">
        <f>BAU!I149-I149</f>
        <v>280.52978515625</v>
      </c>
    </row>
    <row r="150" spans="1:11" ht="12">
      <c r="A150" s="1">
        <v>2039</v>
      </c>
      <c r="B150" s="2">
        <v>55.966033935546875</v>
      </c>
      <c r="C150" s="2">
        <v>72.61253356933594</v>
      </c>
      <c r="D150" s="2">
        <v>472.4555358886719</v>
      </c>
      <c r="E150" s="2">
        <v>519.0761108398438</v>
      </c>
      <c r="F150" s="2">
        <v>1.7045741081237793</v>
      </c>
      <c r="G150" s="2">
        <v>203.50320434570312</v>
      </c>
      <c r="H150" s="3">
        <v>2429.340087890625</v>
      </c>
      <c r="I150" s="3">
        <v>4227.04248046875</v>
      </c>
      <c r="J150" s="3">
        <f>BAU!H150-H150</f>
        <v>208.887451171875</v>
      </c>
      <c r="K150" s="3">
        <f>BAU!I150-I150</f>
        <v>301.6259765625</v>
      </c>
    </row>
    <row r="151" spans="1:11" ht="12">
      <c r="A151" s="1">
        <v>2040</v>
      </c>
      <c r="B151" s="2">
        <v>56.73640441894531</v>
      </c>
      <c r="C151" s="2">
        <v>73.51228332519531</v>
      </c>
      <c r="D151" s="2">
        <v>476.16717529296875</v>
      </c>
      <c r="E151" s="2">
        <v>525.2178344726562</v>
      </c>
      <c r="F151" s="2">
        <v>1.7367393970489502</v>
      </c>
      <c r="G151" s="2">
        <v>210.44461059570312</v>
      </c>
      <c r="H151" s="3">
        <v>2481.099609375</v>
      </c>
      <c r="I151" s="3">
        <v>4299.9921875</v>
      </c>
      <c r="J151" s="3">
        <f>BAU!H151-H151</f>
        <v>224.625732421875</v>
      </c>
      <c r="K151" s="3">
        <f>BAU!I151-I151</f>
        <v>323.67578125</v>
      </c>
    </row>
    <row r="152" spans="1:11" ht="12">
      <c r="A152" s="1">
        <v>2041</v>
      </c>
      <c r="B152" s="2">
        <v>57.60295486450195</v>
      </c>
      <c r="C152" s="2">
        <v>74.4636001586914</v>
      </c>
      <c r="D152" s="2">
        <v>479.9425964355469</v>
      </c>
      <c r="E152" s="2">
        <v>531.8895874023438</v>
      </c>
      <c r="F152" s="2">
        <v>1.7696014642715454</v>
      </c>
      <c r="G152" s="2">
        <v>217.49620056152344</v>
      </c>
      <c r="H152" s="3">
        <v>2533.653076171875</v>
      </c>
      <c r="I152" s="3">
        <v>4373.86083984375</v>
      </c>
      <c r="J152" s="3">
        <f>BAU!H152-H152</f>
        <v>241.109130859375</v>
      </c>
      <c r="K152" s="3">
        <f>BAU!I152-I152</f>
        <v>346.69189453125</v>
      </c>
    </row>
    <row r="153" spans="1:11" ht="12">
      <c r="A153" s="1">
        <v>2042</v>
      </c>
      <c r="B153" s="2">
        <v>58.47065353393555</v>
      </c>
      <c r="C153" s="2">
        <v>75.41927337646484</v>
      </c>
      <c r="D153" s="2">
        <v>483.7893981933594</v>
      </c>
      <c r="E153" s="2">
        <v>539.0322265625</v>
      </c>
      <c r="F153" s="2">
        <v>1.8033897876739502</v>
      </c>
      <c r="G153" s="2">
        <v>224.66064453125</v>
      </c>
      <c r="H153" s="3">
        <v>2587.060791015625</v>
      </c>
      <c r="I153" s="3">
        <v>4448.6826171875</v>
      </c>
      <c r="J153" s="3">
        <f>BAU!H153-H153</f>
        <v>258.366455078125</v>
      </c>
      <c r="K153" s="3">
        <f>BAU!I153-I153</f>
        <v>370.69580078125</v>
      </c>
    </row>
    <row r="154" spans="1:11" ht="12">
      <c r="A154" s="1">
        <v>2043</v>
      </c>
      <c r="B154" s="2">
        <v>59.33958435058594</v>
      </c>
      <c r="C154" s="2">
        <v>76.37923431396484</v>
      </c>
      <c r="D154" s="2">
        <v>487.70758056640625</v>
      </c>
      <c r="E154" s="2">
        <v>546.2860107421875</v>
      </c>
      <c r="F154" s="2">
        <v>1.8381636142730713</v>
      </c>
      <c r="G154" s="2">
        <v>231.94125366210938</v>
      </c>
      <c r="H154" s="3">
        <v>2641.3232421875</v>
      </c>
      <c r="I154" s="3">
        <v>4524.46142578125</v>
      </c>
      <c r="J154" s="3">
        <f>BAU!H154-H154</f>
        <v>276.39697265625</v>
      </c>
      <c r="K154" s="3">
        <f>BAU!I154-I154</f>
        <v>395.68408203125</v>
      </c>
    </row>
    <row r="155" spans="1:11" ht="12">
      <c r="A155" s="1">
        <v>2044</v>
      </c>
      <c r="B155" s="2">
        <v>60.20982360839844</v>
      </c>
      <c r="C155" s="2">
        <v>77.34339904785156</v>
      </c>
      <c r="D155" s="2">
        <v>491.6972961425781</v>
      </c>
      <c r="E155" s="2">
        <v>553.6921997070312</v>
      </c>
      <c r="F155" s="2">
        <v>1.8738173246383667</v>
      </c>
      <c r="G155" s="2">
        <v>239.34124755859375</v>
      </c>
      <c r="H155" s="3">
        <v>2696.44189453125</v>
      </c>
      <c r="I155" s="3">
        <v>4601.20166015625</v>
      </c>
      <c r="J155" s="3">
        <f>BAU!H155-H155</f>
        <v>295.199462890625</v>
      </c>
      <c r="K155" s="3">
        <f>BAU!I155-I155</f>
        <v>421.65283203125</v>
      </c>
    </row>
    <row r="156" spans="1:11" ht="12">
      <c r="A156" s="1">
        <v>2045</v>
      </c>
      <c r="B156" s="2">
        <v>61.081424713134766</v>
      </c>
      <c r="C156" s="2">
        <v>78.31169891357422</v>
      </c>
      <c r="D156" s="2">
        <v>495.7587890625</v>
      </c>
      <c r="E156" s="2">
        <v>561.2222290039062</v>
      </c>
      <c r="F156" s="2">
        <v>1.9102683067321777</v>
      </c>
      <c r="G156" s="2">
        <v>246.86351013183594</v>
      </c>
      <c r="H156" s="3">
        <v>2752.418212890625</v>
      </c>
      <c r="I156" s="3">
        <v>4678.908203125</v>
      </c>
      <c r="J156" s="3">
        <f>BAU!H156-H156</f>
        <v>314.772705078125</v>
      </c>
      <c r="K156" s="3">
        <f>BAU!I156-I156</f>
        <v>448.59619140625</v>
      </c>
    </row>
    <row r="157" spans="1:11" ht="12">
      <c r="A157" s="1">
        <v>2046</v>
      </c>
      <c r="B157" s="2">
        <v>61.95564270019531</v>
      </c>
      <c r="C157" s="2">
        <v>79.2852554321289</v>
      </c>
      <c r="D157" s="2">
        <v>499.8923645019531</v>
      </c>
      <c r="E157" s="2">
        <v>568.9091796875</v>
      </c>
      <c r="F157" s="2">
        <v>1.9474389553070068</v>
      </c>
      <c r="G157" s="2">
        <v>254.5106201171875</v>
      </c>
      <c r="H157" s="3">
        <v>2809.2529296875</v>
      </c>
      <c r="I157" s="3">
        <v>4757.58447265625</v>
      </c>
      <c r="J157" s="3">
        <f>BAU!H157-H157</f>
        <v>335.115478515625</v>
      </c>
      <c r="K157" s="3">
        <f>BAU!I157-I157</f>
        <v>476.51123046875</v>
      </c>
    </row>
    <row r="158" spans="1:11" ht="12">
      <c r="A158" s="1">
        <v>2047</v>
      </c>
      <c r="B158" s="2">
        <v>62.831336975097656</v>
      </c>
      <c r="C158" s="2">
        <v>80.2628173828125</v>
      </c>
      <c r="D158" s="2">
        <v>504.0984191894531</v>
      </c>
      <c r="E158" s="2">
        <v>576.7428588867188</v>
      </c>
      <c r="F158" s="2">
        <v>1.985271692276001</v>
      </c>
      <c r="G158" s="2">
        <v>262.28497314453125</v>
      </c>
      <c r="H158" s="3">
        <v>2866.947998046875</v>
      </c>
      <c r="I158" s="3">
        <v>4837.23583984375</v>
      </c>
      <c r="J158" s="3">
        <f>BAU!H158-H158</f>
        <v>356.22607421875</v>
      </c>
      <c r="K158" s="3">
        <f>BAU!I158-I158</f>
        <v>505.39404296875</v>
      </c>
    </row>
    <row r="159" spans="1:11" ht="12">
      <c r="A159" s="1">
        <v>2048</v>
      </c>
      <c r="B159" s="2">
        <v>63.70854187011719</v>
      </c>
      <c r="C159" s="2">
        <v>81.24430847167969</v>
      </c>
      <c r="D159" s="2">
        <v>508.3773498535156</v>
      </c>
      <c r="E159" s="2">
        <v>584.7255249023438</v>
      </c>
      <c r="F159" s="2">
        <v>2.0237107276916504</v>
      </c>
      <c r="G159" s="2">
        <v>270.1887512207031</v>
      </c>
      <c r="H159" s="3">
        <v>2925.504638671875</v>
      </c>
      <c r="I159" s="3">
        <v>4917.86669921875</v>
      </c>
      <c r="J159" s="3">
        <f>BAU!H159-H159</f>
        <v>378.103271484375</v>
      </c>
      <c r="K159" s="3">
        <f>BAU!I159-I159</f>
        <v>535.240234375</v>
      </c>
    </row>
    <row r="160" spans="1:11" ht="12">
      <c r="A160" s="1">
        <v>2049</v>
      </c>
      <c r="B160" s="2">
        <v>64.58729553222656</v>
      </c>
      <c r="C160" s="2">
        <v>82.22967529296875</v>
      </c>
      <c r="D160" s="2">
        <v>512.7294921875</v>
      </c>
      <c r="E160" s="2">
        <v>592.869384765625</v>
      </c>
      <c r="F160" s="2">
        <v>2.062709093093872</v>
      </c>
      <c r="G160" s="2">
        <v>278.2239685058594</v>
      </c>
      <c r="H160" s="3">
        <v>2984.92431640625</v>
      </c>
      <c r="I160" s="3">
        <v>4999.47998046875</v>
      </c>
      <c r="J160" s="3">
        <f>BAU!H160-H160</f>
        <v>400.745361328125</v>
      </c>
      <c r="K160" s="3">
        <f>BAU!I160-I160</f>
        <v>566.0458984375</v>
      </c>
    </row>
    <row r="161" spans="1:11" ht="12">
      <c r="A161" s="1">
        <v>2050</v>
      </c>
      <c r="B161" s="2">
        <v>65.46764373779297</v>
      </c>
      <c r="C161" s="2">
        <v>83.21885681152344</v>
      </c>
      <c r="D161" s="2">
        <v>517.1553344726562</v>
      </c>
      <c r="E161" s="2">
        <v>601.4074096679688</v>
      </c>
      <c r="F161" s="2">
        <v>2.1022887229919434</v>
      </c>
      <c r="G161" s="2">
        <v>286.3924560546875</v>
      </c>
      <c r="H161" s="3">
        <v>3045.20849609375</v>
      </c>
      <c r="I161" s="3">
        <v>5082.08056640625</v>
      </c>
      <c r="J161" s="3">
        <f>BAU!H161-H161</f>
        <v>424.1513671875</v>
      </c>
      <c r="K161" s="3">
        <f>BAU!I161-I161</f>
        <v>597.80712890625</v>
      </c>
    </row>
    <row r="162" spans="1:11" ht="12">
      <c r="A162" s="1">
        <v>2051</v>
      </c>
      <c r="B162" s="2">
        <v>65.9137191772461</v>
      </c>
      <c r="C162" s="2">
        <v>83.72309112548828</v>
      </c>
      <c r="D162" s="2">
        <v>521.634521484375</v>
      </c>
      <c r="E162" s="2">
        <v>610.2279052734375</v>
      </c>
      <c r="F162" s="2">
        <v>2.1425344944000244</v>
      </c>
      <c r="G162" s="2">
        <v>294.6963806152344</v>
      </c>
      <c r="H162" s="3">
        <v>3106.195068359375</v>
      </c>
      <c r="I162" s="3">
        <v>5165.48828125</v>
      </c>
      <c r="J162" s="3">
        <f>BAU!H162-H162</f>
        <v>448.153076171875</v>
      </c>
      <c r="K162" s="3">
        <f>BAU!I162-I162</f>
        <v>630.31103515625</v>
      </c>
    </row>
    <row r="163" spans="1:11" ht="12">
      <c r="A163" s="1">
        <v>2052</v>
      </c>
      <c r="B163" s="2">
        <v>66.35966491699219</v>
      </c>
      <c r="C163" s="2">
        <v>84.22736358642578</v>
      </c>
      <c r="D163" s="2">
        <v>526.1348266601562</v>
      </c>
      <c r="E163" s="2">
        <v>618.9912109375</v>
      </c>
      <c r="F163" s="2">
        <v>2.1833741664886475</v>
      </c>
      <c r="G163" s="2">
        <v>303.137939453125</v>
      </c>
      <c r="H163" s="3">
        <v>3167.611083984375</v>
      </c>
      <c r="I163" s="3">
        <v>5249.400390625</v>
      </c>
      <c r="J163" s="3">
        <f>BAU!H163-H163</f>
        <v>472.473388671875</v>
      </c>
      <c r="K163" s="3">
        <f>BAU!I163-I163</f>
        <v>663.20458984375</v>
      </c>
    </row>
    <row r="164" spans="1:11" ht="12">
      <c r="A164" s="1">
        <v>2053</v>
      </c>
      <c r="B164" s="2">
        <v>66.80550384521484</v>
      </c>
      <c r="C164" s="2">
        <v>84.731689453125</v>
      </c>
      <c r="D164" s="2">
        <v>530.6588134765625</v>
      </c>
      <c r="E164" s="2">
        <v>627.8719482421875</v>
      </c>
      <c r="F164" s="2">
        <v>2.2246580123901367</v>
      </c>
      <c r="G164" s="2">
        <v>311.71893310546875</v>
      </c>
      <c r="H164" s="3">
        <v>3229.45654296875</v>
      </c>
      <c r="I164" s="3">
        <v>5333.81689453125</v>
      </c>
      <c r="J164" s="3">
        <f>BAU!H164-H164</f>
        <v>497.1123046875</v>
      </c>
      <c r="K164" s="3">
        <f>BAU!I164-I164</f>
        <v>696.48779296875</v>
      </c>
    </row>
    <row r="165" spans="1:11" ht="12">
      <c r="A165" s="1">
        <v>2054</v>
      </c>
      <c r="B165" s="2">
        <v>67.25122833251953</v>
      </c>
      <c r="C165" s="2">
        <v>85.2360610961914</v>
      </c>
      <c r="D165" s="2">
        <v>535.2084350585938</v>
      </c>
      <c r="E165" s="2">
        <v>636.8709716796875</v>
      </c>
      <c r="F165" s="2">
        <v>2.266324996948242</v>
      </c>
      <c r="G165" s="2">
        <v>320.4407958984375</v>
      </c>
      <c r="H165" s="3">
        <v>3291.7314453125</v>
      </c>
      <c r="I165" s="3">
        <v>5418.73779296875</v>
      </c>
      <c r="J165" s="3">
        <f>BAU!H165-H165</f>
        <v>522.06982421875</v>
      </c>
      <c r="K165" s="3">
        <f>BAU!I165-I165</f>
        <v>730.16162109375</v>
      </c>
    </row>
    <row r="166" spans="1:11" ht="12">
      <c r="A166" s="1">
        <v>2055</v>
      </c>
      <c r="B166" s="2">
        <v>67.69683837890625</v>
      </c>
      <c r="C166" s="2">
        <v>85.740478515625</v>
      </c>
      <c r="D166" s="2">
        <v>539.7854614257812</v>
      </c>
      <c r="E166" s="2">
        <v>645.9989624023438</v>
      </c>
      <c r="F166" s="2">
        <v>2.3083250522613525</v>
      </c>
      <c r="G166" s="2">
        <v>329.3047790527344</v>
      </c>
      <c r="H166" s="3">
        <v>3354.435302734375</v>
      </c>
      <c r="I166" s="3">
        <v>5504.1630859375</v>
      </c>
      <c r="J166" s="3">
        <f>BAU!H166-H166</f>
        <v>547.346435546875</v>
      </c>
      <c r="K166" s="3">
        <f>BAU!I166-I166</f>
        <v>764.22509765625</v>
      </c>
    </row>
    <row r="167" spans="1:11" ht="12">
      <c r="A167" s="1">
        <v>2056</v>
      </c>
      <c r="B167" s="2">
        <v>68.14397430419922</v>
      </c>
      <c r="C167" s="2">
        <v>86.24657440185547</v>
      </c>
      <c r="D167" s="2">
        <v>544.3914794921875</v>
      </c>
      <c r="E167" s="2">
        <v>655.3387451171875</v>
      </c>
      <c r="F167" s="2">
        <v>2.3506364822387695</v>
      </c>
      <c r="G167" s="2">
        <v>338.31195068359375</v>
      </c>
      <c r="H167" s="3">
        <v>3417.568359375</v>
      </c>
      <c r="I167" s="3">
        <v>5590.09326171875</v>
      </c>
      <c r="J167" s="3">
        <f>BAU!H167-H167</f>
        <v>572.94189453125</v>
      </c>
      <c r="K167" s="3">
        <f>BAU!I167-I167</f>
        <v>798.6787109375</v>
      </c>
    </row>
    <row r="168" spans="1:11" ht="12">
      <c r="A168" s="1">
        <v>2057</v>
      </c>
      <c r="B168" s="2">
        <v>68.59099578857422</v>
      </c>
      <c r="C168" s="2">
        <v>86.75271606445312</v>
      </c>
      <c r="D168" s="2">
        <v>549.028076171875</v>
      </c>
      <c r="E168" s="2">
        <v>664.8111572265625</v>
      </c>
      <c r="F168" s="2">
        <v>2.393251419067383</v>
      </c>
      <c r="G168" s="2">
        <v>347.4633483886719</v>
      </c>
      <c r="H168" s="3">
        <v>3481.130126953125</v>
      </c>
      <c r="I168" s="3">
        <v>5676.52978515625</v>
      </c>
      <c r="J168" s="3">
        <f>BAU!H168-H168</f>
        <v>598.856689453125</v>
      </c>
      <c r="K168" s="3">
        <f>BAU!I168-I168</f>
        <v>833.52197265625</v>
      </c>
    </row>
    <row r="169" spans="1:11" ht="12">
      <c r="A169" s="1">
        <v>2058</v>
      </c>
      <c r="B169" s="2">
        <v>69.03791809082031</v>
      </c>
      <c r="C169" s="2">
        <v>87.25889587402344</v>
      </c>
      <c r="D169" s="2">
        <v>553.6964721679688</v>
      </c>
      <c r="E169" s="2">
        <v>674.4557495117188</v>
      </c>
      <c r="F169" s="2">
        <v>2.436140537261963</v>
      </c>
      <c r="G169" s="2">
        <v>356.7600402832031</v>
      </c>
      <c r="H169" s="3">
        <v>3545.12060546875</v>
      </c>
      <c r="I169" s="3">
        <v>5763.47216796875</v>
      </c>
      <c r="J169" s="3">
        <f>BAU!H169-H169</f>
        <v>625.0908203125</v>
      </c>
      <c r="K169" s="3">
        <f>BAU!I169-I169</f>
        <v>868.75537109375</v>
      </c>
    </row>
    <row r="170" spans="1:11" ht="12">
      <c r="A170" s="1">
        <v>2059</v>
      </c>
      <c r="B170" s="2">
        <v>69.48472595214844</v>
      </c>
      <c r="C170" s="2">
        <v>87.76510620117188</v>
      </c>
      <c r="D170" s="2">
        <v>558.3978271484375</v>
      </c>
      <c r="E170" s="2">
        <v>684.2478637695312</v>
      </c>
      <c r="F170" s="2">
        <v>2.479285955429077</v>
      </c>
      <c r="G170" s="2">
        <v>366.2028503417969</v>
      </c>
      <c r="H170" s="3">
        <v>3609.53955078125</v>
      </c>
      <c r="I170" s="3">
        <v>5850.9208984375</v>
      </c>
      <c r="J170" s="3">
        <f>BAU!H170-H170</f>
        <v>651.64453125</v>
      </c>
      <c r="K170" s="3">
        <f>BAU!I170-I170</f>
        <v>904.37841796875</v>
      </c>
    </row>
    <row r="171" spans="1:11" ht="12">
      <c r="A171" s="1">
        <v>2060</v>
      </c>
      <c r="B171" s="2">
        <v>69.93143463134766</v>
      </c>
      <c r="C171" s="2">
        <v>88.27135467529297</v>
      </c>
      <c r="D171" s="2">
        <v>563.1332397460938</v>
      </c>
      <c r="E171" s="2">
        <v>693.8854370117188</v>
      </c>
      <c r="F171" s="2">
        <v>2.522594928741455</v>
      </c>
      <c r="G171" s="2">
        <v>375.7926330566406</v>
      </c>
      <c r="H171" s="3">
        <v>3674.38671875</v>
      </c>
      <c r="I171" s="3">
        <v>5938.8759765625</v>
      </c>
      <c r="J171" s="3">
        <f>BAU!H171-H171</f>
        <v>678.5185546875</v>
      </c>
      <c r="K171" s="3">
        <f>BAU!I171-I171</f>
        <v>940.39111328125</v>
      </c>
    </row>
    <row r="172" spans="1:11" ht="12">
      <c r="A172" s="1">
        <v>2061</v>
      </c>
      <c r="B172" s="2">
        <v>70.37275695800781</v>
      </c>
      <c r="C172" s="2">
        <v>88.74002075195312</v>
      </c>
      <c r="D172" s="2">
        <v>567.9034423828125</v>
      </c>
      <c r="E172" s="2">
        <v>703.1121215820312</v>
      </c>
      <c r="F172" s="2">
        <v>2.5658273696899414</v>
      </c>
      <c r="G172" s="2">
        <v>385.5296325683594</v>
      </c>
      <c r="H172" s="3">
        <v>3739.659912109375</v>
      </c>
      <c r="I172" s="3">
        <v>6027.3232421875</v>
      </c>
      <c r="J172" s="3">
        <f>BAU!H172-H172</f>
        <v>705.705810546875</v>
      </c>
      <c r="K172" s="3">
        <f>BAU!I172-I172</f>
        <v>976.77978515625</v>
      </c>
    </row>
    <row r="173" spans="1:11" ht="12">
      <c r="A173" s="1">
        <v>2062</v>
      </c>
      <c r="B173" s="2">
        <v>70.81391143798828</v>
      </c>
      <c r="C173" s="2">
        <v>89.20872497558594</v>
      </c>
      <c r="D173" s="2">
        <v>572.7089233398438</v>
      </c>
      <c r="E173" s="2">
        <v>712.096923828125</v>
      </c>
      <c r="F173" s="2">
        <v>2.6087284088134766</v>
      </c>
      <c r="G173" s="2">
        <v>395.41326904296875</v>
      </c>
      <c r="H173" s="3">
        <v>3805.354736328125</v>
      </c>
      <c r="I173" s="3">
        <v>6116.23876953125</v>
      </c>
      <c r="J173" s="3">
        <f>BAU!H173-H173</f>
        <v>733.197998046875</v>
      </c>
      <c r="K173" s="3">
        <f>BAU!I173-I173</f>
        <v>1013.5205078125</v>
      </c>
    </row>
    <row r="174" spans="1:11" ht="12">
      <c r="A174" s="1">
        <v>2063</v>
      </c>
      <c r="B174" s="2">
        <v>71.25489807128906</v>
      </c>
      <c r="C174" s="2">
        <v>89.67745208740234</v>
      </c>
      <c r="D174" s="2">
        <v>577.5505981445312</v>
      </c>
      <c r="E174" s="2">
        <v>721.1761474609375</v>
      </c>
      <c r="F174" s="2">
        <v>2.651217222213745</v>
      </c>
      <c r="G174" s="2">
        <v>405.4422302246094</v>
      </c>
      <c r="H174" s="3">
        <v>3871.47119140625</v>
      </c>
      <c r="I174" s="3">
        <v>6205.62353515625</v>
      </c>
      <c r="J174" s="3">
        <f>BAU!H174-H174</f>
        <v>760.994140625</v>
      </c>
      <c r="K174" s="3">
        <f>BAU!I174-I174</f>
        <v>1050.6123046875</v>
      </c>
    </row>
    <row r="175" spans="1:11" ht="12">
      <c r="A175" s="1">
        <v>2064</v>
      </c>
      <c r="B175" s="2">
        <v>71.69571685791016</v>
      </c>
      <c r="C175" s="2">
        <v>90.1462173461914</v>
      </c>
      <c r="D175" s="2">
        <v>582.4291381835938</v>
      </c>
      <c r="E175" s="2">
        <v>730.3630981445312</v>
      </c>
      <c r="F175" s="2">
        <v>2.6933434009552</v>
      </c>
      <c r="G175" s="2">
        <v>415.61517333984375</v>
      </c>
      <c r="H175" s="3">
        <v>3938.008544921875</v>
      </c>
      <c r="I175" s="3">
        <v>6295.4765625</v>
      </c>
      <c r="J175" s="3">
        <f>BAU!H175-H175</f>
        <v>789.095458984375</v>
      </c>
      <c r="K175" s="3">
        <f>BAU!I175-I175</f>
        <v>1088.05712890625</v>
      </c>
    </row>
    <row r="176" spans="1:11" ht="12">
      <c r="A176" s="1">
        <v>2065</v>
      </c>
      <c r="B176" s="2">
        <v>72.13639068603516</v>
      </c>
      <c r="C176" s="2">
        <v>90.61500549316406</v>
      </c>
      <c r="D176" s="2">
        <v>587.3453979492188</v>
      </c>
      <c r="E176" s="2">
        <v>739.6641845703125</v>
      </c>
      <c r="F176" s="2">
        <v>2.7351551055908203</v>
      </c>
      <c r="G176" s="2">
        <v>425.930908203125</v>
      </c>
      <c r="H176" s="3">
        <v>4004.967041015625</v>
      </c>
      <c r="I176" s="3">
        <v>6385.79833984375</v>
      </c>
      <c r="J176" s="3">
        <f>BAU!H176-H176</f>
        <v>817.502197265625</v>
      </c>
      <c r="K176" s="3">
        <f>BAU!I176-I176</f>
        <v>1125.853515625</v>
      </c>
    </row>
    <row r="177" spans="1:11" ht="12">
      <c r="A177" s="1">
        <v>2066</v>
      </c>
      <c r="B177" s="2">
        <v>72.57688903808594</v>
      </c>
      <c r="C177" s="2">
        <v>91.08381652832031</v>
      </c>
      <c r="D177" s="2">
        <v>592.300048828125</v>
      </c>
      <c r="E177" s="2">
        <v>749.1133422851562</v>
      </c>
      <c r="F177" s="2">
        <v>2.776703119277954</v>
      </c>
      <c r="G177" s="2">
        <v>436.38848876953125</v>
      </c>
      <c r="H177" s="3">
        <v>4072.346435546875</v>
      </c>
      <c r="I177" s="3">
        <v>6476.58935546875</v>
      </c>
      <c r="J177" s="3">
        <f>BAU!H177-H177</f>
        <v>846.213623046875</v>
      </c>
      <c r="K177" s="3">
        <f>BAU!I177-I177</f>
        <v>1164.0009765625</v>
      </c>
    </row>
    <row r="178" spans="1:11" ht="12">
      <c r="A178" s="1">
        <v>2067</v>
      </c>
      <c r="B178" s="2">
        <v>73.0172348022461</v>
      </c>
      <c r="C178" s="2">
        <v>91.55265808105469</v>
      </c>
      <c r="D178" s="2">
        <v>597.2937622070312</v>
      </c>
      <c r="E178" s="2">
        <v>758.709228515625</v>
      </c>
      <c r="F178" s="2">
        <v>2.8180408477783203</v>
      </c>
      <c r="G178" s="2">
        <v>446.9870300292969</v>
      </c>
      <c r="H178" s="3">
        <v>4140.146484375</v>
      </c>
      <c r="I178" s="3">
        <v>6567.84912109375</v>
      </c>
      <c r="J178" s="3">
        <f>BAU!H178-H178</f>
        <v>875.23046875</v>
      </c>
      <c r="K178" s="3">
        <f>BAU!I178-I178</f>
        <v>1202.5009765625</v>
      </c>
    </row>
    <row r="179" spans="1:11" ht="12">
      <c r="A179" s="1">
        <v>2068</v>
      </c>
      <c r="B179" s="2">
        <v>73.4574203491211</v>
      </c>
      <c r="C179" s="2">
        <v>92.02151489257812</v>
      </c>
      <c r="D179" s="2">
        <v>602.3270874023438</v>
      </c>
      <c r="E179" s="2">
        <v>768.4180297851562</v>
      </c>
      <c r="F179" s="2">
        <v>2.859205961227417</v>
      </c>
      <c r="G179" s="2">
        <v>457.72589111328125</v>
      </c>
      <c r="H179" s="3">
        <v>4208.3671875</v>
      </c>
      <c r="I179" s="3">
        <v>6659.57763671875</v>
      </c>
      <c r="J179" s="3">
        <f>BAU!H179-H179</f>
        <v>904.55322265625</v>
      </c>
      <c r="K179" s="3">
        <f>BAU!I179-I179</f>
        <v>1241.35205078125</v>
      </c>
    </row>
    <row r="180" spans="1:11" ht="12">
      <c r="A180" s="1">
        <v>2069</v>
      </c>
      <c r="B180" s="2">
        <v>73.8974609375</v>
      </c>
      <c r="C180" s="2">
        <v>92.49040222167969</v>
      </c>
      <c r="D180" s="2">
        <v>607.400634765625</v>
      </c>
      <c r="E180" s="2">
        <v>778.2452392578125</v>
      </c>
      <c r="F180" s="2">
        <v>2.9002203941345215</v>
      </c>
      <c r="G180" s="2">
        <v>468.6045227050781</v>
      </c>
      <c r="H180" s="3">
        <v>4277.0078125</v>
      </c>
      <c r="I180" s="3">
        <v>6751.77490234375</v>
      </c>
      <c r="J180" s="3">
        <f>BAU!H180-H180</f>
        <v>934.181640625</v>
      </c>
      <c r="K180" s="3">
        <f>BAU!I180-I180</f>
        <v>1280.5556640625</v>
      </c>
    </row>
    <row r="181" spans="1:11" ht="12">
      <c r="A181" s="1">
        <v>2070</v>
      </c>
      <c r="B181" s="2">
        <v>74.33734130859375</v>
      </c>
      <c r="C181" s="2">
        <v>92.95930480957031</v>
      </c>
      <c r="D181" s="2">
        <v>612.5149536132812</v>
      </c>
      <c r="E181" s="2">
        <v>787.8023071289062</v>
      </c>
      <c r="F181" s="2">
        <v>2.9410293102264404</v>
      </c>
      <c r="G181" s="2">
        <v>479.6224060058594</v>
      </c>
      <c r="H181" s="3">
        <v>4346.06884765625</v>
      </c>
      <c r="I181" s="3">
        <v>6844.44091796875</v>
      </c>
      <c r="J181" s="3">
        <f>BAU!H181-H181</f>
        <v>964.11572265625</v>
      </c>
      <c r="K181" s="3">
        <f>BAU!I181-I181</f>
        <v>1320.11083984375</v>
      </c>
    </row>
    <row r="182" spans="1:11" ht="12">
      <c r="A182" s="1">
        <v>2071</v>
      </c>
      <c r="B182" s="2">
        <v>74.76439666748047</v>
      </c>
      <c r="C182" s="2">
        <v>93.40084838867188</v>
      </c>
      <c r="D182" s="2">
        <v>617.6699829101562</v>
      </c>
      <c r="E182" s="2">
        <v>796.7291259765625</v>
      </c>
      <c r="F182" s="2">
        <v>2.9813976287841797</v>
      </c>
      <c r="G182" s="2">
        <v>490.7785339355469</v>
      </c>
      <c r="H182" s="3">
        <v>4415.5458984375</v>
      </c>
      <c r="I182" s="3">
        <v>6937.56591796875</v>
      </c>
      <c r="J182" s="3">
        <f>BAU!H182-H182</f>
        <v>994.35205078125</v>
      </c>
      <c r="K182" s="3">
        <f>BAU!I182-I182</f>
        <v>1360.01025390625</v>
      </c>
    </row>
    <row r="183" spans="1:11" ht="12">
      <c r="A183" s="1">
        <v>2072</v>
      </c>
      <c r="B183" s="2">
        <v>75.19129180908203</v>
      </c>
      <c r="C183" s="2">
        <v>93.84242248535156</v>
      </c>
      <c r="D183" s="2">
        <v>622.865234375</v>
      </c>
      <c r="E183" s="2">
        <v>805.3535766601562</v>
      </c>
      <c r="F183" s="2">
        <v>3.0210816860198975</v>
      </c>
      <c r="G183" s="2">
        <v>502.0710754394531</v>
      </c>
      <c r="H183" s="3">
        <v>4485.4326171875</v>
      </c>
      <c r="I183" s="3">
        <v>7031.13232421875</v>
      </c>
      <c r="J183" s="3">
        <f>BAU!H183-H183</f>
        <v>1024.88232421875</v>
      </c>
      <c r="K183" s="3">
        <f>BAU!I183-I183</f>
        <v>1400.23974609375</v>
      </c>
    </row>
    <row r="184" spans="1:11" ht="12">
      <c r="A184" s="1">
        <v>2073</v>
      </c>
      <c r="B184" s="2">
        <v>75.61802673339844</v>
      </c>
      <c r="C184" s="2">
        <v>94.28400421142578</v>
      </c>
      <c r="D184" s="2">
        <v>628.1012573242188</v>
      </c>
      <c r="E184" s="2">
        <v>814.0350952148438</v>
      </c>
      <c r="F184" s="2">
        <v>3.060046672821045</v>
      </c>
      <c r="G184" s="2">
        <v>513.4976196289062</v>
      </c>
      <c r="H184" s="3">
        <v>4555.72802734375</v>
      </c>
      <c r="I184" s="3">
        <v>7125.14013671875</v>
      </c>
      <c r="J184" s="3">
        <f>BAU!H184-H184</f>
        <v>1055.7080078125</v>
      </c>
      <c r="K184" s="3">
        <f>BAU!I184-I184</f>
        <v>1440.80029296875</v>
      </c>
    </row>
    <row r="185" spans="1:11" ht="12">
      <c r="A185" s="1">
        <v>2074</v>
      </c>
      <c r="B185" s="2">
        <v>76.04460144042969</v>
      </c>
      <c r="C185" s="2">
        <v>94.72560119628906</v>
      </c>
      <c r="D185" s="2">
        <v>633.3784790039062</v>
      </c>
      <c r="E185" s="2">
        <v>822.7923583984375</v>
      </c>
      <c r="F185" s="2">
        <v>3.098377227783203</v>
      </c>
      <c r="G185" s="2">
        <v>525.0557861328125</v>
      </c>
      <c r="H185" s="3">
        <v>4626.43310546875</v>
      </c>
      <c r="I185" s="3">
        <v>7219.58984375</v>
      </c>
      <c r="J185" s="3">
        <f>BAU!H185-H185</f>
        <v>1086.828125</v>
      </c>
      <c r="K185" s="3">
        <f>BAU!I185-I185</f>
        <v>1481.69140625</v>
      </c>
    </row>
    <row r="186" spans="1:11" ht="12">
      <c r="A186" s="1">
        <v>2075</v>
      </c>
      <c r="B186" s="2">
        <v>76.47102355957031</v>
      </c>
      <c r="C186" s="2">
        <v>95.1672134399414</v>
      </c>
      <c r="D186" s="2">
        <v>638.6974487304688</v>
      </c>
      <c r="E186" s="2">
        <v>831.6163940429688</v>
      </c>
      <c r="F186" s="2">
        <v>3.1361498832702637</v>
      </c>
      <c r="G186" s="2">
        <v>536.7435913085938</v>
      </c>
      <c r="H186" s="3">
        <v>4697.546875</v>
      </c>
      <c r="I186" s="3">
        <v>7314.48095703125</v>
      </c>
      <c r="J186" s="3">
        <f>BAU!H186-H186</f>
        <v>1118.24365234375</v>
      </c>
      <c r="K186" s="3">
        <f>BAU!I186-I186</f>
        <v>1522.91357421875</v>
      </c>
    </row>
    <row r="187" spans="1:11" ht="12">
      <c r="A187" s="1">
        <v>2076</v>
      </c>
      <c r="B187" s="2">
        <v>76.89326477050781</v>
      </c>
      <c r="C187" s="2">
        <v>95.60481262207031</v>
      </c>
      <c r="D187" s="2">
        <v>644.0584106445312</v>
      </c>
      <c r="E187" s="2">
        <v>840.5736083984375</v>
      </c>
      <c r="F187" s="2">
        <v>3.17344069480896</v>
      </c>
      <c r="G187" s="2">
        <v>548.5591430664062</v>
      </c>
      <c r="H187" s="3">
        <v>4769.0693359375</v>
      </c>
      <c r="I187" s="3">
        <v>7409.8125</v>
      </c>
      <c r="J187" s="3">
        <f>BAU!H187-H187</f>
        <v>1149.95458984375</v>
      </c>
      <c r="K187" s="3">
        <f>BAU!I187-I187</f>
        <v>1564.466796875</v>
      </c>
    </row>
    <row r="188" spans="1:11" ht="12">
      <c r="A188" s="1">
        <v>2077</v>
      </c>
      <c r="B188" s="2">
        <v>77.31535339355469</v>
      </c>
      <c r="C188" s="2">
        <v>96.04241943359375</v>
      </c>
      <c r="D188" s="2">
        <v>649.4613647460938</v>
      </c>
      <c r="E188" s="2">
        <v>849.587158203125</v>
      </c>
      <c r="F188" s="2">
        <v>3.2103209495544434</v>
      </c>
      <c r="G188" s="2">
        <v>560.5009765625</v>
      </c>
      <c r="H188" s="3">
        <v>4841</v>
      </c>
      <c r="I188" s="3">
        <v>7505.58154296875</v>
      </c>
      <c r="J188" s="3">
        <f>BAU!H188-H188</f>
        <v>1181.96142578125</v>
      </c>
      <c r="K188" s="3">
        <f>BAU!I188-I188</f>
        <v>1606.35009765625</v>
      </c>
    </row>
    <row r="189" spans="1:11" ht="12">
      <c r="A189" s="1">
        <v>2078</v>
      </c>
      <c r="B189" s="2">
        <v>77.73728942871094</v>
      </c>
      <c r="C189" s="2">
        <v>96.48004150390625</v>
      </c>
      <c r="D189" s="2">
        <v>654.9068603515625</v>
      </c>
      <c r="E189" s="2">
        <v>858.6788940429688</v>
      </c>
      <c r="F189" s="2">
        <v>3.2468326091766357</v>
      </c>
      <c r="G189" s="2">
        <v>572.5677490234375</v>
      </c>
      <c r="H189" s="3">
        <v>4913.33935546875</v>
      </c>
      <c r="I189" s="3">
        <v>7601.7880859375</v>
      </c>
      <c r="J189" s="3">
        <f>BAU!H189-H189</f>
        <v>1214.263671875</v>
      </c>
      <c r="K189" s="3">
        <f>BAU!I189-I189</f>
        <v>1648.564453125</v>
      </c>
    </row>
    <row r="190" spans="1:11" ht="12">
      <c r="A190" s="1">
        <v>2079</v>
      </c>
      <c r="B190" s="2">
        <v>78.15908813476562</v>
      </c>
      <c r="C190" s="2">
        <v>96.91767883300781</v>
      </c>
      <c r="D190" s="2">
        <v>660.395263671875</v>
      </c>
      <c r="E190" s="2">
        <v>867.8699340820312</v>
      </c>
      <c r="F190" s="2">
        <v>3.2830231189727783</v>
      </c>
      <c r="G190" s="2">
        <v>584.7581787109375</v>
      </c>
      <c r="H190" s="3">
        <v>4986.08740234375</v>
      </c>
      <c r="I190" s="3">
        <v>7698.43212890625</v>
      </c>
      <c r="J190" s="3">
        <f>BAU!H190-H190</f>
        <v>1246.861328125</v>
      </c>
      <c r="K190" s="3">
        <f>BAU!I190-I190</f>
        <v>1691.10986328125</v>
      </c>
    </row>
    <row r="191" spans="1:11" ht="12">
      <c r="A191" s="1">
        <v>2080</v>
      </c>
      <c r="B191" s="2">
        <v>78.58072662353516</v>
      </c>
      <c r="C191" s="2">
        <v>97.35531616210938</v>
      </c>
      <c r="D191" s="2">
        <v>665.9269409179688</v>
      </c>
      <c r="E191" s="2">
        <v>876.9723510742188</v>
      </c>
      <c r="F191" s="2">
        <v>3.3189055919647217</v>
      </c>
      <c r="G191" s="2">
        <v>597.0712890625</v>
      </c>
      <c r="H191" s="3">
        <v>5059.2431640625</v>
      </c>
      <c r="I191" s="3">
        <v>7795.513671875</v>
      </c>
      <c r="J191" s="3">
        <f>BAU!H191-H191</f>
        <v>1279.7548828125</v>
      </c>
      <c r="K191" s="3">
        <f>BAU!I191-I191</f>
        <v>1733.986328125</v>
      </c>
    </row>
    <row r="192" spans="1:11" ht="12">
      <c r="A192" s="1">
        <v>2081</v>
      </c>
      <c r="B192" s="2">
        <v>78.7125244140625</v>
      </c>
      <c r="C192" s="2">
        <v>97.52400207519531</v>
      </c>
      <c r="D192" s="2">
        <v>671.4884033203125</v>
      </c>
      <c r="E192" s="2">
        <v>885.1222534179688</v>
      </c>
      <c r="F192" s="2">
        <v>3.354292392730713</v>
      </c>
      <c r="G192" s="2">
        <v>609.5059204101562</v>
      </c>
      <c r="H192" s="3">
        <v>5132.69970703125</v>
      </c>
      <c r="I192" s="3">
        <v>7892.9326171875</v>
      </c>
      <c r="J192" s="3">
        <f>BAU!H192-H192</f>
        <v>1312.87060546875</v>
      </c>
      <c r="K192" s="3">
        <f>BAU!I192-I192</f>
        <v>1777.115234375</v>
      </c>
    </row>
    <row r="193" spans="1:11" ht="12">
      <c r="A193" s="1">
        <v>2082</v>
      </c>
      <c r="B193" s="2">
        <v>78.84432983398438</v>
      </c>
      <c r="C193" s="2">
        <v>97.69268798828125</v>
      </c>
      <c r="D193" s="2">
        <v>677.0579833984375</v>
      </c>
      <c r="E193" s="2">
        <v>892.4476318359375</v>
      </c>
      <c r="F193" s="2">
        <v>3.388807535171509</v>
      </c>
      <c r="G193" s="2">
        <v>622.059814453125</v>
      </c>
      <c r="H193" s="3">
        <v>5206.2783203125</v>
      </c>
      <c r="I193" s="3">
        <v>7990.51953125</v>
      </c>
      <c r="J193" s="3">
        <f>BAU!H193-H193</f>
        <v>1346.08447265625</v>
      </c>
      <c r="K193" s="3">
        <f>BAU!I193-I193</f>
        <v>1820.369140625</v>
      </c>
    </row>
    <row r="194" spans="1:11" ht="12">
      <c r="A194" s="1">
        <v>2083</v>
      </c>
      <c r="B194" s="2">
        <v>78.97614288330078</v>
      </c>
      <c r="C194" s="2">
        <v>97.86138916015625</v>
      </c>
      <c r="D194" s="2">
        <v>682.6370849609375</v>
      </c>
      <c r="E194" s="2">
        <v>899.7722778320312</v>
      </c>
      <c r="F194" s="2">
        <v>3.422313928604126</v>
      </c>
      <c r="G194" s="2">
        <v>634.7296752929688</v>
      </c>
      <c r="H194" s="3">
        <v>5279.9794921875</v>
      </c>
      <c r="I194" s="3">
        <v>8088.27587890625</v>
      </c>
      <c r="J194" s="3">
        <f>BAU!H194-H194</f>
        <v>1379.3955078125</v>
      </c>
      <c r="K194" s="3">
        <f>BAU!I194-I194</f>
        <v>1863.74755859375</v>
      </c>
    </row>
    <row r="195" spans="1:11" ht="12">
      <c r="A195" s="1">
        <v>2084</v>
      </c>
      <c r="B195" s="2">
        <v>79.10796356201172</v>
      </c>
      <c r="C195" s="2">
        <v>98.03009033203125</v>
      </c>
      <c r="D195" s="2">
        <v>688.2269287109375</v>
      </c>
      <c r="E195" s="2">
        <v>907.1005859375</v>
      </c>
      <c r="F195" s="2">
        <v>3.454921007156372</v>
      </c>
      <c r="G195" s="2">
        <v>647.5123901367188</v>
      </c>
      <c r="H195" s="3">
        <v>5353.802734375</v>
      </c>
      <c r="I195" s="3">
        <v>8186.2001953125</v>
      </c>
      <c r="J195" s="3">
        <f>BAU!H195-H195</f>
        <v>1412.80419921875</v>
      </c>
      <c r="K195" s="3">
        <f>BAU!I195-I195</f>
        <v>1907.2509765625</v>
      </c>
    </row>
    <row r="196" spans="1:11" ht="12">
      <c r="A196" s="1">
        <v>2085</v>
      </c>
      <c r="B196" s="2">
        <v>79.23979949951172</v>
      </c>
      <c r="C196" s="2">
        <v>98.19879913330078</v>
      </c>
      <c r="D196" s="2">
        <v>693.82861328125</v>
      </c>
      <c r="E196" s="2">
        <v>914.4220581054688</v>
      </c>
      <c r="F196" s="2">
        <v>3.486724615097046</v>
      </c>
      <c r="G196" s="2">
        <v>660.4048461914062</v>
      </c>
      <c r="H196" s="3">
        <v>5427.748046875</v>
      </c>
      <c r="I196" s="3">
        <v>8284.2939453125</v>
      </c>
      <c r="J196" s="3">
        <f>BAU!H196-H196</f>
        <v>1446.31103515625</v>
      </c>
      <c r="K196" s="3">
        <f>BAU!I196-I196</f>
        <v>1950.87890625</v>
      </c>
    </row>
    <row r="197" spans="1:11" ht="12">
      <c r="A197" s="1">
        <v>2086</v>
      </c>
      <c r="B197" s="2">
        <v>79.3681640625</v>
      </c>
      <c r="C197" s="2">
        <v>98.3640365600586</v>
      </c>
      <c r="D197" s="2">
        <v>699.4429321289062</v>
      </c>
      <c r="E197" s="2">
        <v>921.7734985351562</v>
      </c>
      <c r="F197" s="2">
        <v>3.5178110599517822</v>
      </c>
      <c r="G197" s="2">
        <v>673.404541015625</v>
      </c>
      <c r="H197" s="3">
        <v>5501.81591796875</v>
      </c>
      <c r="I197" s="3">
        <v>8382.5546875</v>
      </c>
      <c r="J197" s="3">
        <f>BAU!H197-H197</f>
        <v>1479.91552734375</v>
      </c>
      <c r="K197" s="3">
        <f>BAU!I197-I197</f>
        <v>1994.630859375</v>
      </c>
    </row>
    <row r="198" spans="1:11" ht="12">
      <c r="A198" s="1">
        <v>2087</v>
      </c>
      <c r="B198" s="2">
        <v>79.49653625488281</v>
      </c>
      <c r="C198" s="2">
        <v>98.52928161621094</v>
      </c>
      <c r="D198" s="2">
        <v>705.0704345703125</v>
      </c>
      <c r="E198" s="2">
        <v>929.16796875</v>
      </c>
      <c r="F198" s="2">
        <v>3.548267364501953</v>
      </c>
      <c r="G198" s="2">
        <v>686.5090942382812</v>
      </c>
      <c r="H198" s="3">
        <v>5576.005859375</v>
      </c>
      <c r="I198" s="3">
        <v>8480.98046875</v>
      </c>
      <c r="J198" s="3">
        <f>BAU!H198-H198</f>
        <v>1513.6181640625</v>
      </c>
      <c r="K198" s="3">
        <f>BAU!I198-I198</f>
        <v>2038.5087890625</v>
      </c>
    </row>
    <row r="199" spans="1:11" ht="12">
      <c r="A199" s="1">
        <v>2088</v>
      </c>
      <c r="B199" s="2">
        <v>79.62491607666016</v>
      </c>
      <c r="C199" s="2">
        <v>98.69452667236328</v>
      </c>
      <c r="D199" s="2">
        <v>710.7120971679688</v>
      </c>
      <c r="E199" s="2">
        <v>936.5416259765625</v>
      </c>
      <c r="F199" s="2">
        <v>3.5781617164611816</v>
      </c>
      <c r="G199" s="2">
        <v>699.7164306640625</v>
      </c>
      <c r="H199" s="3">
        <v>5650.31787109375</v>
      </c>
      <c r="I199" s="3">
        <v>8579.5712890625</v>
      </c>
      <c r="J199" s="3">
        <f>BAU!H199-H199</f>
        <v>1547.41845703125</v>
      </c>
      <c r="K199" s="3">
        <f>BAU!I199-I199</f>
        <v>2082.5107421875</v>
      </c>
    </row>
    <row r="200" spans="1:11" ht="12">
      <c r="A200" s="1">
        <v>2089</v>
      </c>
      <c r="B200" s="2">
        <v>79.7532958984375</v>
      </c>
      <c r="C200" s="2">
        <v>98.85977935791016</v>
      </c>
      <c r="D200" s="2">
        <v>716.3684692382812</v>
      </c>
      <c r="E200" s="2">
        <v>943.9151611328125</v>
      </c>
      <c r="F200" s="2">
        <v>3.6075408458709717</v>
      </c>
      <c r="G200" s="2">
        <v>713.0247802734375</v>
      </c>
      <c r="H200" s="3">
        <v>5724.75244140625</v>
      </c>
      <c r="I200" s="3">
        <v>8678.328125</v>
      </c>
      <c r="J200" s="3">
        <f>BAU!H200-H200</f>
        <v>1581.31591796875</v>
      </c>
      <c r="K200" s="3">
        <f>BAU!I200-I200</f>
        <v>2126.63671875</v>
      </c>
    </row>
    <row r="201" spans="1:11" ht="12">
      <c r="A201" s="1">
        <v>2090</v>
      </c>
      <c r="B201" s="2">
        <v>79.88167572021484</v>
      </c>
      <c r="C201" s="2">
        <v>99.0250244140625</v>
      </c>
      <c r="D201" s="2">
        <v>722.0403442382812</v>
      </c>
      <c r="E201" s="2">
        <v>951.333740234375</v>
      </c>
      <c r="F201" s="2">
        <v>3.6364574432373047</v>
      </c>
      <c r="G201" s="2">
        <v>726.4324340820312</v>
      </c>
      <c r="H201" s="3">
        <v>5799.3095703125</v>
      </c>
      <c r="I201" s="3">
        <v>8777.25</v>
      </c>
      <c r="J201" s="3">
        <f>BAU!H201-H201</f>
        <v>1615.3115234375</v>
      </c>
      <c r="K201" s="3">
        <f>BAU!I201-I201</f>
        <v>2170.8876953125</v>
      </c>
    </row>
    <row r="202" spans="1:11" ht="12">
      <c r="A202" s="1">
        <v>2091</v>
      </c>
      <c r="B202" s="2">
        <v>80.02434539794922</v>
      </c>
      <c r="C202" s="2">
        <v>99.20462036132812</v>
      </c>
      <c r="D202" s="2">
        <v>727.72900390625</v>
      </c>
      <c r="E202" s="2">
        <v>958.8627319335938</v>
      </c>
      <c r="F202" s="2">
        <v>3.664980411529541</v>
      </c>
      <c r="G202" s="2">
        <v>739.9378051757812</v>
      </c>
      <c r="H202" s="3">
        <v>5873.99462890625</v>
      </c>
      <c r="I202" s="3">
        <v>8876.3427734375</v>
      </c>
      <c r="J202" s="3">
        <f>BAU!H202-H202</f>
        <v>1649.40966796875</v>
      </c>
      <c r="K202" s="3">
        <f>BAU!I202-I202</f>
        <v>2215.2685546875</v>
      </c>
    </row>
    <row r="203" spans="1:11" ht="12">
      <c r="A203" s="1">
        <v>2092</v>
      </c>
      <c r="B203" s="2">
        <v>80.16699981689453</v>
      </c>
      <c r="C203" s="2">
        <v>99.38420867919922</v>
      </c>
      <c r="D203" s="2">
        <v>733.4360961914062</v>
      </c>
      <c r="E203" s="2">
        <v>966.4512329101562</v>
      </c>
      <c r="F203" s="2">
        <v>3.6931769847869873</v>
      </c>
      <c r="G203" s="2">
        <v>753.539794921875</v>
      </c>
      <c r="H203" s="3">
        <v>5948.8193359375</v>
      </c>
      <c r="I203" s="3">
        <v>8975.6142578125</v>
      </c>
      <c r="J203" s="3">
        <f>BAU!H203-H203</f>
        <v>1683.61767578125</v>
      </c>
      <c r="K203" s="3">
        <f>BAU!I203-I203</f>
        <v>2259.787109375</v>
      </c>
    </row>
    <row r="204" spans="1:11" ht="12">
      <c r="A204" s="1">
        <v>2093</v>
      </c>
      <c r="B204" s="2">
        <v>80.30966186523438</v>
      </c>
      <c r="C204" s="2">
        <v>99.56380462646484</v>
      </c>
      <c r="D204" s="2">
        <v>739.162109375</v>
      </c>
      <c r="E204" s="2">
        <v>974.1141357421875</v>
      </c>
      <c r="F204" s="2">
        <v>3.721094846725464</v>
      </c>
      <c r="G204" s="2">
        <v>767.2372436523438</v>
      </c>
      <c r="H204" s="3">
        <v>6023.78369140625</v>
      </c>
      <c r="I204" s="3">
        <v>9075.0654296875</v>
      </c>
      <c r="J204" s="3">
        <f>BAU!H204-H204</f>
        <v>1717.935546875</v>
      </c>
      <c r="K204" s="3">
        <f>BAU!I204-I204</f>
        <v>2304.4443359375</v>
      </c>
    </row>
    <row r="205" spans="1:11" ht="12">
      <c r="A205" s="1">
        <v>2094</v>
      </c>
      <c r="B205" s="2">
        <v>80.45231628417969</v>
      </c>
      <c r="C205" s="2">
        <v>99.74339294433594</v>
      </c>
      <c r="D205" s="2">
        <v>744.9075317382812</v>
      </c>
      <c r="E205" s="2">
        <v>981.90673828125</v>
      </c>
      <c r="F205" s="2">
        <v>3.7487869262695312</v>
      </c>
      <c r="G205" s="2">
        <v>781.0293579101562</v>
      </c>
      <c r="H205" s="3">
        <v>6098.88720703125</v>
      </c>
      <c r="I205" s="3">
        <v>9174.697265625</v>
      </c>
      <c r="J205" s="3">
        <f>BAU!H205-H205</f>
        <v>1752.36328125</v>
      </c>
      <c r="K205" s="3">
        <f>BAU!I205-I205</f>
        <v>2349.23828125</v>
      </c>
    </row>
    <row r="206" spans="1:11" ht="12">
      <c r="A206" s="1">
        <v>2095</v>
      </c>
      <c r="B206" s="2">
        <v>80.59497833251953</v>
      </c>
      <c r="C206" s="2">
        <v>99.92298889160156</v>
      </c>
      <c r="D206" s="2">
        <v>750.6726684570312</v>
      </c>
      <c r="E206" s="2">
        <v>989.7510375976562</v>
      </c>
      <c r="F206" s="2">
        <v>3.7763009071350098</v>
      </c>
      <c r="G206" s="2">
        <v>794.9153442382812</v>
      </c>
      <c r="H206" s="3">
        <v>6174.1298828125</v>
      </c>
      <c r="I206" s="3">
        <v>9274.5078125</v>
      </c>
      <c r="J206" s="3">
        <f>BAU!H206-H206</f>
        <v>1786.9013671875</v>
      </c>
      <c r="K206" s="3">
        <f>BAU!I206-I206</f>
        <v>2394.1708984375</v>
      </c>
    </row>
    <row r="207" spans="1:11" ht="12">
      <c r="A207" s="1">
        <v>2096</v>
      </c>
      <c r="B207" s="2">
        <v>80.73503875732422</v>
      </c>
      <c r="C207" s="2">
        <v>100.0999755859375</v>
      </c>
      <c r="D207" s="2">
        <v>756.4578247070312</v>
      </c>
      <c r="E207" s="2">
        <v>997.6480102539062</v>
      </c>
      <c r="F207" s="2">
        <v>3.8036582469940186</v>
      </c>
      <c r="G207" s="2">
        <v>808.8946533203125</v>
      </c>
      <c r="H207" s="3">
        <v>6249.51220703125</v>
      </c>
      <c r="I207" s="3">
        <v>9374.4970703125</v>
      </c>
      <c r="J207" s="3">
        <f>BAU!H207-H207</f>
        <v>1821.54931640625</v>
      </c>
      <c r="K207" s="3">
        <f>BAU!I207-I207</f>
        <v>2439.2412109375</v>
      </c>
    </row>
    <row r="208" spans="1:11" ht="12">
      <c r="A208" s="1">
        <v>2097</v>
      </c>
      <c r="B208" s="2">
        <v>80.87508392333984</v>
      </c>
      <c r="C208" s="2">
        <v>100.27696228027344</v>
      </c>
      <c r="D208" s="2">
        <v>762.2632446289062</v>
      </c>
      <c r="E208" s="2">
        <v>1005.5823364257812</v>
      </c>
      <c r="F208" s="2">
        <v>3.8308749198913574</v>
      </c>
      <c r="G208" s="2">
        <v>822.9668579101562</v>
      </c>
      <c r="H208" s="3">
        <v>6325.03369140625</v>
      </c>
      <c r="I208" s="3">
        <v>9474.6630859375</v>
      </c>
      <c r="J208" s="3">
        <f>BAU!H208-H208</f>
        <v>1856.3076171875</v>
      </c>
      <c r="K208" s="3">
        <f>BAU!I208-I208</f>
        <v>2484.44921875</v>
      </c>
    </row>
    <row r="209" spans="1:11" ht="12">
      <c r="A209" s="1">
        <v>2098</v>
      </c>
      <c r="B209" s="2">
        <v>81.01513671875</v>
      </c>
      <c r="C209" s="2">
        <v>100.45394897460938</v>
      </c>
      <c r="D209" s="2">
        <v>768.089111328125</v>
      </c>
      <c r="E209" s="2">
        <v>1013.5200805664062</v>
      </c>
      <c r="F209" s="2">
        <v>3.857956647872925</v>
      </c>
      <c r="G209" s="2">
        <v>837.1314086914062</v>
      </c>
      <c r="H209" s="3">
        <v>6400.6943359375</v>
      </c>
      <c r="I209" s="3">
        <v>9575.0068359375</v>
      </c>
      <c r="J209" s="3">
        <f>BAU!H209-H209</f>
        <v>1891.17578125</v>
      </c>
      <c r="K209" s="3">
        <f>BAU!I209-I209</f>
        <v>2529.794921875</v>
      </c>
    </row>
    <row r="210" spans="1:11" ht="12">
      <c r="A210" s="1">
        <v>2099</v>
      </c>
      <c r="B210" s="2">
        <v>81.15518188476562</v>
      </c>
      <c r="C210" s="2">
        <v>100.63092803955078</v>
      </c>
      <c r="D210" s="2">
        <v>773.9358520507812</v>
      </c>
      <c r="E210" s="2">
        <v>1021.5035400390625</v>
      </c>
      <c r="F210" s="2">
        <v>3.884906053543091</v>
      </c>
      <c r="G210" s="2">
        <v>851.3878173828125</v>
      </c>
      <c r="H210" s="3">
        <v>6476.49462890625</v>
      </c>
      <c r="I210" s="3">
        <v>9675.52734375</v>
      </c>
      <c r="J210" s="3">
        <f>BAU!H210-H210</f>
        <v>1926.15380859375</v>
      </c>
      <c r="K210" s="3">
        <f>BAU!I210-I210</f>
        <v>2575.2783203125</v>
      </c>
    </row>
    <row r="211" spans="1:11" ht="12">
      <c r="A211" s="1">
        <v>2100</v>
      </c>
      <c r="B211" s="2">
        <v>81.29522705078125</v>
      </c>
      <c r="C211" s="2">
        <v>100.80790710449219</v>
      </c>
      <c r="D211" s="2">
        <v>779.8037719726562</v>
      </c>
      <c r="E211" s="2">
        <v>1029.4986572265625</v>
      </c>
      <c r="F211" s="2">
        <v>3.911731243133545</v>
      </c>
      <c r="G211" s="2">
        <v>865.7357788085938</v>
      </c>
      <c r="H211" s="3">
        <v>6552.43408203125</v>
      </c>
      <c r="I211" s="3">
        <v>9776.224609375</v>
      </c>
      <c r="J211" s="3">
        <f>BAU!H211-H211</f>
        <v>1961.24169921875</v>
      </c>
      <c r="K211" s="3">
        <f>BAU!I211-I211</f>
        <v>2620.900390625</v>
      </c>
    </row>
    <row r="214" spans="5:6" ht="12">
      <c r="E214" t="s">
        <v>559</v>
      </c>
      <c r="F214" s="3">
        <f>F211*9/5</f>
        <v>7.041116237640381</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Stephanie McCauley</cp:lastModifiedBy>
  <cp:lastPrinted>2009-11-05T23:14:00Z</cp:lastPrinted>
  <dcterms:created xsi:type="dcterms:W3CDTF">2009-09-16T23:56:04Z</dcterms:created>
  <dcterms:modified xsi:type="dcterms:W3CDTF">2009-12-22T14:00:36Z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